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45.xml" ContentType="application/vnd.openxmlformats-officedocument.drawingml.chartshapes+xml"/>
  <Override PartName="/xl/drawings/drawing46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harts/chart26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26.xml" ContentType="application/vnd.openxmlformats-officedocument.themeOverride+xml"/>
  <Override PartName="/xl/drawings/drawing50.xml" ContentType="application/vnd.openxmlformats-officedocument.drawingml.chartshapes+xml"/>
  <Override PartName="/xl/charts/chart27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7.xml" ContentType="application/vnd.openxmlformats-officedocument.themeOverride+xml"/>
  <Override PartName="/xl/drawings/drawing51.xml" ContentType="application/vnd.openxmlformats-officedocument.drawingml.chartshapes+xml"/>
  <Override PartName="/xl/charts/chart28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8.xml" ContentType="application/vnd.openxmlformats-officedocument.themeOverride+xml"/>
  <Override PartName="/xl/drawings/drawing52.xml" ContentType="application/vnd.openxmlformats-officedocument.drawingml.chartshapes+xml"/>
  <Override PartName="/xl/charts/chart2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6.xml" ContentType="application/vnd.openxmlformats-officedocument.themeOverride+xml"/>
  <Override PartName="/xl/drawings/drawing60.xml" ContentType="application/vnd.openxmlformats-officedocument.drawingml.chartshapes+xml"/>
  <Override PartName="/xl/charts/chart3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7.xml" ContentType="application/vnd.openxmlformats-officedocument.themeOverride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3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8.xml" ContentType="application/vnd.openxmlformats-officedocument.themeOverride+xml"/>
  <Override PartName="/xl/drawings/drawing63.xml" ContentType="application/vnd.openxmlformats-officedocument.drawingml.chartshapes+xml"/>
  <Override PartName="/xl/charts/chart3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9.xml" ContentType="application/vnd.openxmlformats-officedocument.themeOverride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charts/chart40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40.xml" ContentType="application/vnd.openxmlformats-officedocument.themeOverride+xml"/>
  <Override PartName="/xl/drawings/drawing70.xml" ContentType="application/vnd.openxmlformats-officedocument.drawingml.chartshapes+xml"/>
  <Override PartName="/xl/charts/chart4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1.xml" ContentType="application/vnd.openxmlformats-officedocument.themeOverride+xml"/>
  <Override PartName="/xl/drawings/drawing71.xml" ContentType="application/vnd.openxmlformats-officedocument.drawingml.chartshapes+xml"/>
  <Override PartName="/xl/charts/chart4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2.xml" ContentType="application/vnd.openxmlformats-officedocument.themeOverride+xml"/>
  <Override PartName="/xl/drawings/drawing72.xml" ContentType="application/vnd.openxmlformats-officedocument.drawingml.chartshapes+xml"/>
  <Override PartName="/xl/charts/chart4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3.xml" ContentType="application/vnd.openxmlformats-officedocument.themeOverride+xml"/>
  <Override PartName="/xl/drawings/drawing73.xml" ContentType="application/vnd.openxmlformats-officedocument.drawingml.chartshapes+xml"/>
  <Override PartName="/xl/charts/chart4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4.xml" ContentType="application/vnd.openxmlformats-officedocument.themeOverride+xml"/>
  <Override PartName="/xl/drawings/drawing74.xml" ContentType="application/vnd.openxmlformats-officedocument.drawingml.chartshapes+xml"/>
  <Override PartName="/xl/charts/chart4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5.xml" ContentType="application/vnd.openxmlformats-officedocument.themeOverride+xml"/>
  <Override PartName="/xl/drawings/drawing75.xml" ContentType="application/vnd.openxmlformats-officedocument.drawingml.chartshapes+xml"/>
  <Override PartName="/xl/charts/chart4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6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7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8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9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50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1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2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charts/chart5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3.xml" ContentType="application/vnd.openxmlformats-officedocument.themeOverride+xml"/>
  <Override PartName="/xl/drawings/drawing84.xml" ContentType="application/vnd.openxmlformats-officedocument.drawingml.chartshapes+xml"/>
  <Override PartName="/xl/charts/chart5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4.xml" ContentType="application/vnd.openxmlformats-officedocument.themeOverride+xml"/>
  <Override PartName="/xl/drawings/drawing85.xml" ContentType="application/vnd.openxmlformats-officedocument.drawingml.chartshapes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charts/chart5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5.xml" ContentType="application/vnd.openxmlformats-officedocument.themeOverride+xml"/>
  <Override PartName="/xl/drawings/drawing88.xml" ContentType="application/vnd.openxmlformats-officedocument.drawingml.chartshapes+xml"/>
  <Override PartName="/xl/charts/chart5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6.xml" ContentType="application/vnd.openxmlformats-officedocument.themeOverride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charts/chart57.xml" ContentType="application/vnd.openxmlformats-officedocument.drawingml.chart+xml"/>
  <Override PartName="/xl/drawings/drawing94.xml" ContentType="application/vnd.openxmlformats-officedocument.drawingml.chartshapes+xml"/>
  <Override PartName="/xl/charts/chart58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95.xml" ContentType="application/vnd.openxmlformats-officedocument.drawingml.chartshapes+xml"/>
  <Override PartName="/xl/charts/chart59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drawings/drawing97.xml" ContentType="application/vnd.openxmlformats-officedocument.drawing+xml"/>
  <Override PartName="/xl/charts/chart60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drawings/drawing98.xml" ContentType="application/vnd.openxmlformats-officedocument.drawingml.chartshapes+xml"/>
  <Override PartName="/xl/charts/chart61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99.xml" ContentType="application/vnd.openxmlformats-officedocument.drawingml.chartshapes+xml"/>
  <Override PartName="/xl/drawings/drawing100.xml" ContentType="application/vnd.openxmlformats-officedocument.drawing+xml"/>
  <Override PartName="/xl/charts/chart62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drawings/drawing101.xml" ContentType="application/vnd.openxmlformats-officedocument.drawingml.chartshapes+xml"/>
  <Override PartName="/xl/charts/chart63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drawings/drawing102.xml" ContentType="application/vnd.openxmlformats-officedocument.drawingml.chartshapes+xml"/>
  <Override PartName="/xl/drawings/drawing103.xml" ContentType="application/vnd.openxmlformats-officedocument.drawing+xml"/>
  <Override PartName="/xl/charts/chart64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drawings/drawing104.xml" ContentType="application/vnd.openxmlformats-officedocument.drawingml.chartshapes+xml"/>
  <Override PartName="/xl/charts/chart65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105.xml" ContentType="application/vnd.openxmlformats-officedocument.drawingml.chartshapes+xml"/>
  <Override PartName="/xl/drawings/drawing106.xml" ContentType="application/vnd.openxmlformats-officedocument.drawing+xml"/>
  <Override PartName="/xl/charts/chart66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drawings/drawing107.xml" ContentType="application/vnd.openxmlformats-officedocument.drawingml.chartshapes+xml"/>
  <Override PartName="/xl/charts/chart67.xml" ContentType="application/vnd.openxmlformats-officedocument.drawingml.chart+xml"/>
  <Override PartName="/xl/theme/themeOverride58.xml" ContentType="application/vnd.openxmlformats-officedocument.themeOverride+xml"/>
  <Override PartName="/xl/drawings/drawing108.xml" ContentType="application/vnd.openxmlformats-officedocument.drawingml.chartshapes+xml"/>
  <Override PartName="/xl/charts/chart6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drawings/drawing109.xml" ContentType="application/vnd.openxmlformats-officedocument.drawingml.chartshapes+xml"/>
  <Override PartName="/xl/drawings/drawing110.xml" ContentType="application/vnd.openxmlformats-officedocument.drawing+xml"/>
  <Override PartName="/xl/charts/chart6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111.xml" ContentType="application/vnd.openxmlformats-officedocument.drawingml.chartshapes+xml"/>
  <Override PartName="/xl/charts/chart70.xml" ContentType="application/vnd.openxmlformats-officedocument.drawingml.chart+xml"/>
  <Override PartName="/xl/theme/themeOverride59.xml" ContentType="application/vnd.openxmlformats-officedocument.themeOverride+xml"/>
  <Override PartName="/xl/drawings/drawing112.xml" ContentType="application/vnd.openxmlformats-officedocument.drawingml.chartshapes+xml"/>
  <Override PartName="/xl/charts/chart71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113.xml" ContentType="application/vnd.openxmlformats-officedocument.drawingml.chartshapes+xml"/>
  <Override PartName="/xl/drawings/drawing114.xml" ContentType="application/vnd.openxmlformats-officedocument.drawing+xml"/>
  <Override PartName="/xl/charts/chart72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115.xml" ContentType="application/vnd.openxmlformats-officedocument.drawingml.chartshapes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116.xml" ContentType="application/vnd.openxmlformats-officedocument.drawingml.chartshapes+xml"/>
  <Override PartName="/xl/charts/chart74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17.xml" ContentType="application/vnd.openxmlformats-officedocument.drawingml.chartshapes+xml"/>
  <Override PartName="/xl/drawings/drawing118.xml" ContentType="application/vnd.openxmlformats-officedocument.drawing+xml"/>
  <Override PartName="/xl/charts/chart75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theme/themeOverride61.xml" ContentType="application/vnd.openxmlformats-officedocument.themeOverride+xml"/>
  <Override PartName="/xl/drawings/drawing119.xml" ContentType="application/vnd.openxmlformats-officedocument.drawingml.chartshapes+xml"/>
  <Override PartName="/xl/drawings/drawing120.xml" ContentType="application/vnd.openxmlformats-officedocument.drawing+xml"/>
  <Override PartName="/xl/charts/chart76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theme/themeOverride62.xml" ContentType="application/vnd.openxmlformats-officedocument.themeOverride+xml"/>
  <Override PartName="/xl/drawings/drawing121.xml" ContentType="application/vnd.openxmlformats-officedocument.drawingml.chartshapes+xml"/>
  <Override PartName="/xl/drawings/drawing122.xml" ContentType="application/vnd.openxmlformats-officedocument.drawing+xml"/>
  <Override PartName="/xl/charts/chart77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theme/themeOverride63.xml" ContentType="application/vnd.openxmlformats-officedocument.themeOverride+xml"/>
  <Override PartName="/xl/drawings/drawing123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4/Municipios/noviembre/"/>
    </mc:Choice>
  </mc:AlternateContent>
  <xr:revisionPtr revIDLastSave="82" documentId="8_{47C7C01A-7137-4721-A88F-ED6915617FA4}" xr6:coauthVersionLast="47" xr6:coauthVersionMax="47" xr10:uidLastSave="{62B01127-9AD2-41E2-A325-0FD8A19900F6}"/>
  <bookViews>
    <workbookView xWindow="-120" yWindow="-120" windowWidth="29040" windowHeight="15720" xr2:uid="{3224E3B0-12EA-4AAE-BB38-7CE857E66F2F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47" r:id="rId8"/>
    <sheet name="Viajeros entr evol mensu TF15-2" sheetId="9" r:id="rId9"/>
    <sheet name="Viajeros entr evol mensu TF cat" sheetId="48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49" r:id="rId24"/>
    <sheet name="Pernocta evol mensu TF " sheetId="50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viajeros españoles" sheetId="36" r:id="rId36"/>
    <sheet name="distribución españoles x Resid" sheetId="37" r:id="rId37"/>
    <sheet name="distribución españoles x cate" sheetId="38" r:id="rId38"/>
    <sheet name="distribución peninsulare x cate" sheetId="39" r:id="rId39"/>
    <sheet name="distribución canarios x cate" sheetId="40" r:id="rId40"/>
    <sheet name="distribución españoles x mun al" sheetId="41" r:id="rId41"/>
    <sheet name="distribución peninsula x munici" sheetId="42" r:id="rId42"/>
    <sheet name="distribución canarias x munici" sheetId="43" r:id="rId43"/>
    <sheet name="evolución anual viaj ent españo" sheetId="44" r:id="rId44"/>
    <sheet name="evolución anual viaj ent penins" sheetId="45" r:id="rId45"/>
    <sheet name="evolución anual viaj ent canari" sheetId="46" r:id="rId46"/>
  </sheets>
  <externalReferences>
    <externalReference r:id="rId47"/>
  </externalReferences>
  <definedNames>
    <definedName name="_xlnm.Print_Area" localSheetId="42">'distribución canarias x munici'!$B$3:$AB$37</definedName>
    <definedName name="_xlnm.Print_Area" localSheetId="39">'distribución canarios x cate'!$B$3:$AB$33</definedName>
    <definedName name="_xlnm.Print_Area" localSheetId="37">'distribución españoles x cate'!$B$3:$AB$33</definedName>
    <definedName name="_xlnm.Print_Area" localSheetId="40">'distribución españoles x mun al'!$B$3:$AB$37</definedName>
    <definedName name="_xlnm.Print_Area" localSheetId="36">'distribución españoles x Resid'!$B$3:$AB$32</definedName>
    <definedName name="_xlnm.Print_Area" localSheetId="41">'distribución peninsula x munici'!$B$3:$AB$37</definedName>
    <definedName name="_xlnm.Print_Area" localSheetId="38">'distribución peninsulare x cate'!$B$3:$AB$33</definedName>
    <definedName name="_xlnm.Print_Area" localSheetId="25">'Pernoctaciones lugar reside'!$B$4:$M$162</definedName>
    <definedName name="_xlnm.Print_Area" localSheetId="27">'Pernoctaciones lugar reside año'!$B$4:$M$162</definedName>
    <definedName name="_xlnm.Print_Area" localSheetId="26">'Pernoctaciones lugar residen ac'!$B$3:$M$162</definedName>
    <definedName name="_xlnm.Print_Area" localSheetId="21">'viaj alojados lugar residen acu'!$B$4:$N$163</definedName>
    <definedName name="_xlnm.Print_Area" localSheetId="18">'viaj entr lugar res año categor'!$B$4:$B$164</definedName>
    <definedName name="_xlnm.Print_Area" localSheetId="12">'viaj entrados lugar resid años '!$B$3:$M$162</definedName>
    <definedName name="_xlnm.Print_Area" localSheetId="14">'viaj entrados lugar residen acu'!$B$4:$M$22</definedName>
    <definedName name="_xlnm.Print_Area" localSheetId="16">'viaj entrados lugar residen apt'!$B$4:$M$22</definedName>
    <definedName name="_xlnm.Print_Area" localSheetId="17">'viaj entrados lugar residen cat'!$B$3:$B$163</definedName>
    <definedName name="_xlnm.Print_Area" localSheetId="15">'viaj entrados lugar residen hot'!$B$4:$M$22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42" i="33" l="1"/>
  <c r="J42" i="33"/>
  <c r="H42" i="33"/>
  <c r="F42" i="33"/>
  <c r="L41" i="33"/>
  <c r="J41" i="33"/>
  <c r="H41" i="33"/>
  <c r="F41" i="33"/>
  <c r="L40" i="33"/>
  <c r="J40" i="33"/>
  <c r="H40" i="33"/>
  <c r="F40" i="33"/>
  <c r="L39" i="33"/>
  <c r="J39" i="33"/>
  <c r="H39" i="33"/>
  <c r="F39" i="33"/>
  <c r="L38" i="33"/>
  <c r="J38" i="33"/>
  <c r="H38" i="33"/>
  <c r="F38" i="33"/>
  <c r="L37" i="33"/>
  <c r="J37" i="33"/>
  <c r="H37" i="33"/>
  <c r="F37" i="33"/>
  <c r="L36" i="33"/>
  <c r="J36" i="33"/>
  <c r="H36" i="33"/>
  <c r="F36" i="33"/>
  <c r="L35" i="33"/>
  <c r="J35" i="33"/>
  <c r="H35" i="33"/>
  <c r="F35" i="33"/>
  <c r="L34" i="33"/>
  <c r="J34" i="33"/>
  <c r="H34" i="33"/>
  <c r="F34" i="33"/>
  <c r="L33" i="33"/>
  <c r="J33" i="33"/>
  <c r="H33" i="33"/>
  <c r="F33" i="33"/>
  <c r="L32" i="33"/>
  <c r="J32" i="33"/>
  <c r="H32" i="33"/>
  <c r="F32" i="33"/>
  <c r="L31" i="33"/>
  <c r="J31" i="33"/>
  <c r="H31" i="33"/>
  <c r="F31" i="33"/>
  <c r="L30" i="33"/>
  <c r="J30" i="33"/>
  <c r="H30" i="33"/>
  <c r="F30" i="33"/>
  <c r="D30" i="33"/>
  <c r="L20" i="33"/>
  <c r="J20" i="33"/>
  <c r="H20" i="33"/>
  <c r="F20" i="33"/>
  <c r="L19" i="33"/>
  <c r="J19" i="33"/>
  <c r="H19" i="33"/>
  <c r="F19" i="33"/>
  <c r="L18" i="33"/>
  <c r="J18" i="33"/>
  <c r="H18" i="33"/>
  <c r="F18" i="33"/>
  <c r="L17" i="33"/>
  <c r="J17" i="33"/>
  <c r="H17" i="33"/>
  <c r="F17" i="33"/>
  <c r="L16" i="33"/>
  <c r="J16" i="33"/>
  <c r="H16" i="33"/>
  <c r="F16" i="33"/>
  <c r="L15" i="33"/>
  <c r="J15" i="33"/>
  <c r="H15" i="33"/>
  <c r="F15" i="33"/>
  <c r="L14" i="33"/>
  <c r="J14" i="33"/>
  <c r="H14" i="33"/>
  <c r="F14" i="33"/>
  <c r="L13" i="33"/>
  <c r="J13" i="33"/>
  <c r="H13" i="33"/>
  <c r="F13" i="33"/>
  <c r="L12" i="33"/>
  <c r="J12" i="33"/>
  <c r="H12" i="33"/>
  <c r="F12" i="33"/>
  <c r="L11" i="33"/>
  <c r="J11" i="33"/>
  <c r="H11" i="33"/>
  <c r="F11" i="33"/>
  <c r="L10" i="33"/>
  <c r="J10" i="33"/>
  <c r="H10" i="33"/>
  <c r="F10" i="33"/>
  <c r="L9" i="33"/>
  <c r="J9" i="33"/>
  <c r="H9" i="33"/>
  <c r="F9" i="33"/>
  <c r="L8" i="33"/>
  <c r="J8" i="33"/>
  <c r="H8" i="33"/>
  <c r="F8" i="33"/>
  <c r="D8" i="33"/>
  <c r="D8" i="50" l="1"/>
  <c r="F8" i="50"/>
  <c r="H8" i="50"/>
  <c r="J8" i="50"/>
  <c r="L8" i="50"/>
  <c r="F9" i="50"/>
  <c r="H9" i="50"/>
  <c r="J9" i="50"/>
  <c r="L9" i="50"/>
  <c r="F10" i="50"/>
  <c r="H10" i="50"/>
  <c r="J10" i="50"/>
  <c r="L10" i="50"/>
  <c r="F11" i="50"/>
  <c r="H11" i="50"/>
  <c r="J11" i="50"/>
  <c r="L11" i="50"/>
  <c r="F12" i="50"/>
  <c r="H12" i="50"/>
  <c r="J12" i="50"/>
  <c r="L12" i="50"/>
  <c r="F13" i="50"/>
  <c r="H13" i="50"/>
  <c r="J13" i="50"/>
  <c r="L13" i="50"/>
  <c r="F14" i="50"/>
  <c r="H14" i="50"/>
  <c r="J14" i="50"/>
  <c r="L14" i="50"/>
  <c r="F15" i="50"/>
  <c r="H15" i="50"/>
  <c r="J15" i="50"/>
  <c r="L15" i="50"/>
  <c r="F16" i="50"/>
  <c r="H16" i="50"/>
  <c r="J16" i="50"/>
  <c r="L16" i="50"/>
  <c r="F17" i="50"/>
  <c r="H17" i="50"/>
  <c r="J17" i="50"/>
  <c r="L17" i="50"/>
  <c r="F18" i="50"/>
  <c r="H18" i="50"/>
  <c r="J18" i="50"/>
  <c r="L18" i="50"/>
  <c r="F19" i="50"/>
  <c r="H19" i="50"/>
  <c r="J19" i="50"/>
  <c r="L19" i="50"/>
  <c r="F20" i="50"/>
  <c r="H20" i="50"/>
  <c r="J20" i="50"/>
  <c r="L20" i="50"/>
  <c r="F21" i="50"/>
  <c r="H21" i="50"/>
  <c r="J21" i="50"/>
  <c r="L21" i="50"/>
  <c r="D30" i="50"/>
  <c r="F30" i="50"/>
  <c r="H30" i="50"/>
  <c r="J30" i="50"/>
  <c r="L30" i="50"/>
  <c r="F31" i="50"/>
  <c r="H31" i="50"/>
  <c r="J31" i="50"/>
  <c r="L31" i="50"/>
  <c r="F32" i="50"/>
  <c r="H32" i="50"/>
  <c r="J32" i="50"/>
  <c r="L32" i="50"/>
  <c r="F33" i="50"/>
  <c r="H33" i="50"/>
  <c r="J33" i="50"/>
  <c r="L33" i="50"/>
  <c r="F34" i="50"/>
  <c r="H34" i="50"/>
  <c r="J34" i="50"/>
  <c r="L34" i="50"/>
  <c r="F35" i="50"/>
  <c r="H35" i="50"/>
  <c r="J35" i="50"/>
  <c r="L35" i="50"/>
  <c r="F36" i="50"/>
  <c r="H36" i="50"/>
  <c r="J36" i="50"/>
  <c r="L36" i="50"/>
  <c r="F37" i="50"/>
  <c r="H37" i="50"/>
  <c r="J37" i="50"/>
  <c r="L37" i="50"/>
  <c r="F38" i="50"/>
  <c r="H38" i="50"/>
  <c r="J38" i="50"/>
  <c r="L38" i="50"/>
  <c r="F39" i="50"/>
  <c r="H39" i="50"/>
  <c r="J39" i="50"/>
  <c r="L39" i="50"/>
  <c r="F40" i="50"/>
  <c r="H40" i="50"/>
  <c r="J40" i="50"/>
  <c r="L40" i="50"/>
  <c r="F41" i="50"/>
  <c r="H41" i="50"/>
  <c r="J41" i="50"/>
  <c r="L41" i="50"/>
  <c r="F42" i="50"/>
  <c r="H42" i="50"/>
  <c r="J42" i="50"/>
  <c r="L42" i="50"/>
  <c r="F43" i="50"/>
  <c r="H43" i="50"/>
  <c r="J43" i="50"/>
  <c r="L43" i="50"/>
  <c r="L267" i="49"/>
  <c r="J267" i="49"/>
  <c r="H267" i="49"/>
  <c r="F267" i="49"/>
  <c r="L266" i="49"/>
  <c r="J266" i="49"/>
  <c r="H266" i="49"/>
  <c r="F266" i="49"/>
  <c r="L265" i="49"/>
  <c r="J265" i="49"/>
  <c r="H265" i="49"/>
  <c r="F265" i="49"/>
  <c r="L264" i="49"/>
  <c r="J264" i="49"/>
  <c r="H264" i="49"/>
  <c r="F264" i="49"/>
  <c r="L263" i="49"/>
  <c r="J263" i="49"/>
  <c r="H263" i="49"/>
  <c r="F263" i="49"/>
  <c r="L262" i="49"/>
  <c r="J262" i="49"/>
  <c r="H262" i="49"/>
  <c r="F262" i="49"/>
  <c r="L261" i="49"/>
  <c r="J261" i="49"/>
  <c r="H261" i="49"/>
  <c r="F261" i="49"/>
  <c r="L260" i="49"/>
  <c r="J260" i="49"/>
  <c r="H260" i="49"/>
  <c r="F260" i="49"/>
  <c r="L259" i="49"/>
  <c r="J259" i="49"/>
  <c r="H259" i="49"/>
  <c r="F259" i="49"/>
  <c r="L258" i="49"/>
  <c r="J258" i="49"/>
  <c r="H258" i="49"/>
  <c r="F258" i="49"/>
  <c r="L257" i="49"/>
  <c r="J257" i="49"/>
  <c r="H257" i="49"/>
  <c r="F257" i="49"/>
  <c r="L256" i="49"/>
  <c r="J256" i="49"/>
  <c r="H256" i="49"/>
  <c r="F256" i="49"/>
  <c r="L255" i="49"/>
  <c r="J255" i="49"/>
  <c r="H255" i="49"/>
  <c r="F255" i="49"/>
  <c r="H254" i="49"/>
  <c r="F254" i="49"/>
  <c r="C253" i="49"/>
  <c r="D254" i="49" s="1"/>
  <c r="B252" i="49"/>
  <c r="L241" i="49"/>
  <c r="J241" i="49"/>
  <c r="H241" i="49"/>
  <c r="F241" i="49"/>
  <c r="L240" i="49"/>
  <c r="J240" i="49"/>
  <c r="H240" i="49"/>
  <c r="F240" i="49"/>
  <c r="L239" i="49"/>
  <c r="J239" i="49"/>
  <c r="H239" i="49"/>
  <c r="F239" i="49"/>
  <c r="L238" i="49"/>
  <c r="J238" i="49"/>
  <c r="H238" i="49"/>
  <c r="F238" i="49"/>
  <c r="L237" i="49"/>
  <c r="J237" i="49"/>
  <c r="H237" i="49"/>
  <c r="F237" i="49"/>
  <c r="L236" i="49"/>
  <c r="J236" i="49"/>
  <c r="H236" i="49"/>
  <c r="F236" i="49"/>
  <c r="L235" i="49"/>
  <c r="J235" i="49"/>
  <c r="H235" i="49"/>
  <c r="F235" i="49"/>
  <c r="L234" i="49"/>
  <c r="J234" i="49"/>
  <c r="H234" i="49"/>
  <c r="F234" i="49"/>
  <c r="L233" i="49"/>
  <c r="J233" i="49"/>
  <c r="H233" i="49"/>
  <c r="F233" i="49"/>
  <c r="L232" i="49"/>
  <c r="J232" i="49"/>
  <c r="H232" i="49"/>
  <c r="F232" i="49"/>
  <c r="L231" i="49"/>
  <c r="J231" i="49"/>
  <c r="H231" i="49"/>
  <c r="F231" i="49"/>
  <c r="L230" i="49"/>
  <c r="J230" i="49"/>
  <c r="H230" i="49"/>
  <c r="F230" i="49"/>
  <c r="L229" i="49"/>
  <c r="J229" i="49"/>
  <c r="H229" i="49"/>
  <c r="F229" i="49"/>
  <c r="H228" i="49"/>
  <c r="F228" i="49"/>
  <c r="C227" i="49"/>
  <c r="D228" i="49" s="1"/>
  <c r="B226" i="49"/>
  <c r="L219" i="49"/>
  <c r="J219" i="49"/>
  <c r="H219" i="49"/>
  <c r="F219" i="49"/>
  <c r="L218" i="49"/>
  <c r="J218" i="49"/>
  <c r="H218" i="49"/>
  <c r="F218" i="49"/>
  <c r="L217" i="49"/>
  <c r="J217" i="49"/>
  <c r="H217" i="49"/>
  <c r="F217" i="49"/>
  <c r="L216" i="49"/>
  <c r="J216" i="49"/>
  <c r="H216" i="49"/>
  <c r="F216" i="49"/>
  <c r="L215" i="49"/>
  <c r="J215" i="49"/>
  <c r="H215" i="49"/>
  <c r="F215" i="49"/>
  <c r="L214" i="49"/>
  <c r="J214" i="49"/>
  <c r="H214" i="49"/>
  <c r="F214" i="49"/>
  <c r="L213" i="49"/>
  <c r="J213" i="49"/>
  <c r="H213" i="49"/>
  <c r="F213" i="49"/>
  <c r="L212" i="49"/>
  <c r="J212" i="49"/>
  <c r="H212" i="49"/>
  <c r="F212" i="49"/>
  <c r="L211" i="49"/>
  <c r="J211" i="49"/>
  <c r="H211" i="49"/>
  <c r="F211" i="49"/>
  <c r="L210" i="49"/>
  <c r="J210" i="49"/>
  <c r="H210" i="49"/>
  <c r="F210" i="49"/>
  <c r="L209" i="49"/>
  <c r="J209" i="49"/>
  <c r="H209" i="49"/>
  <c r="F209" i="49"/>
  <c r="L208" i="49"/>
  <c r="J208" i="49"/>
  <c r="H208" i="49"/>
  <c r="F208" i="49"/>
  <c r="L207" i="49"/>
  <c r="J207" i="49"/>
  <c r="H207" i="49"/>
  <c r="F207" i="49"/>
  <c r="H206" i="49"/>
  <c r="F206" i="49"/>
  <c r="C205" i="49"/>
  <c r="D206" i="49" s="1"/>
  <c r="B204" i="49"/>
  <c r="L197" i="49"/>
  <c r="J197" i="49"/>
  <c r="H197" i="49"/>
  <c r="F197" i="49"/>
  <c r="L196" i="49"/>
  <c r="J196" i="49"/>
  <c r="H196" i="49"/>
  <c r="F196" i="49"/>
  <c r="L195" i="49"/>
  <c r="J195" i="49"/>
  <c r="H195" i="49"/>
  <c r="F195" i="49"/>
  <c r="L194" i="49"/>
  <c r="J194" i="49"/>
  <c r="H194" i="49"/>
  <c r="F194" i="49"/>
  <c r="L193" i="49"/>
  <c r="J193" i="49"/>
  <c r="H193" i="49"/>
  <c r="F193" i="49"/>
  <c r="L192" i="49"/>
  <c r="J192" i="49"/>
  <c r="H192" i="49"/>
  <c r="F192" i="49"/>
  <c r="L191" i="49"/>
  <c r="J191" i="49"/>
  <c r="H191" i="49"/>
  <c r="F191" i="49"/>
  <c r="L190" i="49"/>
  <c r="J190" i="49"/>
  <c r="H190" i="49"/>
  <c r="F190" i="49"/>
  <c r="L189" i="49"/>
  <c r="J189" i="49"/>
  <c r="H189" i="49"/>
  <c r="F189" i="49"/>
  <c r="L188" i="49"/>
  <c r="J188" i="49"/>
  <c r="H188" i="49"/>
  <c r="F188" i="49"/>
  <c r="L187" i="49"/>
  <c r="J187" i="49"/>
  <c r="H187" i="49"/>
  <c r="F187" i="49"/>
  <c r="L186" i="49"/>
  <c r="J186" i="49"/>
  <c r="H186" i="49"/>
  <c r="F186" i="49"/>
  <c r="L185" i="49"/>
  <c r="J185" i="49"/>
  <c r="H185" i="49"/>
  <c r="F185" i="49"/>
  <c r="H184" i="49"/>
  <c r="F184" i="49"/>
  <c r="D184" i="49"/>
  <c r="C183" i="49"/>
  <c r="B182" i="49"/>
  <c r="L175" i="49"/>
  <c r="J175" i="49"/>
  <c r="H175" i="49"/>
  <c r="F175" i="49"/>
  <c r="L174" i="49"/>
  <c r="J174" i="49"/>
  <c r="H174" i="49"/>
  <c r="F174" i="49"/>
  <c r="L173" i="49"/>
  <c r="J173" i="49"/>
  <c r="H173" i="49"/>
  <c r="F173" i="49"/>
  <c r="L172" i="49"/>
  <c r="J172" i="49"/>
  <c r="H172" i="49"/>
  <c r="F172" i="49"/>
  <c r="L171" i="49"/>
  <c r="J171" i="49"/>
  <c r="H171" i="49"/>
  <c r="F171" i="49"/>
  <c r="L170" i="49"/>
  <c r="J170" i="49"/>
  <c r="H170" i="49"/>
  <c r="F170" i="49"/>
  <c r="L169" i="49"/>
  <c r="J169" i="49"/>
  <c r="H169" i="49"/>
  <c r="F169" i="49"/>
  <c r="L168" i="49"/>
  <c r="J168" i="49"/>
  <c r="H168" i="49"/>
  <c r="F168" i="49"/>
  <c r="L167" i="49"/>
  <c r="J167" i="49"/>
  <c r="H167" i="49"/>
  <c r="F167" i="49"/>
  <c r="L166" i="49"/>
  <c r="J166" i="49"/>
  <c r="H166" i="49"/>
  <c r="F166" i="49"/>
  <c r="L165" i="49"/>
  <c r="J165" i="49"/>
  <c r="H165" i="49"/>
  <c r="F165" i="49"/>
  <c r="L164" i="49"/>
  <c r="J164" i="49"/>
  <c r="H164" i="49"/>
  <c r="F164" i="49"/>
  <c r="L163" i="49"/>
  <c r="J163" i="49"/>
  <c r="H163" i="49"/>
  <c r="F163" i="49"/>
  <c r="H162" i="49"/>
  <c r="F162" i="49"/>
  <c r="D162" i="49"/>
  <c r="C161" i="49"/>
  <c r="B160" i="49"/>
  <c r="L153" i="49"/>
  <c r="J153" i="49"/>
  <c r="H153" i="49"/>
  <c r="F153" i="49"/>
  <c r="L152" i="49"/>
  <c r="J152" i="49"/>
  <c r="H152" i="49"/>
  <c r="F152" i="49"/>
  <c r="L151" i="49"/>
  <c r="J151" i="49"/>
  <c r="H151" i="49"/>
  <c r="F151" i="49"/>
  <c r="L150" i="49"/>
  <c r="J150" i="49"/>
  <c r="H150" i="49"/>
  <c r="F150" i="49"/>
  <c r="L149" i="49"/>
  <c r="J149" i="49"/>
  <c r="H149" i="49"/>
  <c r="F149" i="49"/>
  <c r="L148" i="49"/>
  <c r="J148" i="49"/>
  <c r="H148" i="49"/>
  <c r="F148" i="49"/>
  <c r="L147" i="49"/>
  <c r="J147" i="49"/>
  <c r="H147" i="49"/>
  <c r="F147" i="49"/>
  <c r="L146" i="49"/>
  <c r="J146" i="49"/>
  <c r="H146" i="49"/>
  <c r="F146" i="49"/>
  <c r="L145" i="49"/>
  <c r="J145" i="49"/>
  <c r="H145" i="49"/>
  <c r="F145" i="49"/>
  <c r="L144" i="49"/>
  <c r="J144" i="49"/>
  <c r="H144" i="49"/>
  <c r="F144" i="49"/>
  <c r="L143" i="49"/>
  <c r="J143" i="49"/>
  <c r="H143" i="49"/>
  <c r="F143" i="49"/>
  <c r="L142" i="49"/>
  <c r="J142" i="49"/>
  <c r="H142" i="49"/>
  <c r="F142" i="49"/>
  <c r="L141" i="49"/>
  <c r="J141" i="49"/>
  <c r="H141" i="49"/>
  <c r="F141" i="49"/>
  <c r="H140" i="49"/>
  <c r="F140" i="49"/>
  <c r="C139" i="49"/>
  <c r="D140" i="49" s="1"/>
  <c r="B138" i="49"/>
  <c r="L131" i="49"/>
  <c r="J131" i="49"/>
  <c r="H131" i="49"/>
  <c r="F131" i="49"/>
  <c r="L130" i="49"/>
  <c r="J130" i="49"/>
  <c r="H130" i="49"/>
  <c r="F130" i="49"/>
  <c r="L129" i="49"/>
  <c r="J129" i="49"/>
  <c r="H129" i="49"/>
  <c r="F129" i="49"/>
  <c r="L128" i="49"/>
  <c r="J128" i="49"/>
  <c r="H128" i="49"/>
  <c r="F128" i="49"/>
  <c r="L127" i="49"/>
  <c r="J127" i="49"/>
  <c r="H127" i="49"/>
  <c r="F127" i="49"/>
  <c r="L126" i="49"/>
  <c r="J126" i="49"/>
  <c r="H126" i="49"/>
  <c r="F126" i="49"/>
  <c r="L125" i="49"/>
  <c r="J125" i="49"/>
  <c r="H125" i="49"/>
  <c r="F125" i="49"/>
  <c r="L124" i="49"/>
  <c r="J124" i="49"/>
  <c r="H124" i="49"/>
  <c r="F124" i="49"/>
  <c r="L123" i="49"/>
  <c r="J123" i="49"/>
  <c r="H123" i="49"/>
  <c r="F123" i="49"/>
  <c r="L122" i="49"/>
  <c r="J122" i="49"/>
  <c r="H122" i="49"/>
  <c r="F122" i="49"/>
  <c r="L121" i="49"/>
  <c r="J121" i="49"/>
  <c r="H121" i="49"/>
  <c r="F121" i="49"/>
  <c r="L120" i="49"/>
  <c r="J120" i="49"/>
  <c r="H120" i="49"/>
  <c r="F120" i="49"/>
  <c r="L119" i="49"/>
  <c r="J119" i="49"/>
  <c r="H119" i="49"/>
  <c r="F119" i="49"/>
  <c r="H118" i="49"/>
  <c r="F118" i="49"/>
  <c r="C117" i="49"/>
  <c r="D118" i="49" s="1"/>
  <c r="B116" i="49"/>
  <c r="L109" i="49"/>
  <c r="J109" i="49"/>
  <c r="H109" i="49"/>
  <c r="F109" i="49"/>
  <c r="L108" i="49"/>
  <c r="J108" i="49"/>
  <c r="H108" i="49"/>
  <c r="F108" i="49"/>
  <c r="L107" i="49"/>
  <c r="J107" i="49"/>
  <c r="H107" i="49"/>
  <c r="F107" i="49"/>
  <c r="L106" i="49"/>
  <c r="J106" i="49"/>
  <c r="H106" i="49"/>
  <c r="F106" i="49"/>
  <c r="L105" i="49"/>
  <c r="J105" i="49"/>
  <c r="H105" i="49"/>
  <c r="F105" i="49"/>
  <c r="L104" i="49"/>
  <c r="J104" i="49"/>
  <c r="H104" i="49"/>
  <c r="F104" i="49"/>
  <c r="L103" i="49"/>
  <c r="J103" i="49"/>
  <c r="H103" i="49"/>
  <c r="F103" i="49"/>
  <c r="L102" i="49"/>
  <c r="J102" i="49"/>
  <c r="H102" i="49"/>
  <c r="F102" i="49"/>
  <c r="L101" i="49"/>
  <c r="J101" i="49"/>
  <c r="H101" i="49"/>
  <c r="F101" i="49"/>
  <c r="L100" i="49"/>
  <c r="J100" i="49"/>
  <c r="H100" i="49"/>
  <c r="F100" i="49"/>
  <c r="L99" i="49"/>
  <c r="J99" i="49"/>
  <c r="H99" i="49"/>
  <c r="F99" i="49"/>
  <c r="L98" i="49"/>
  <c r="J98" i="49"/>
  <c r="H98" i="49"/>
  <c r="F98" i="49"/>
  <c r="L97" i="49"/>
  <c r="J97" i="49"/>
  <c r="H97" i="49"/>
  <c r="F97" i="49"/>
  <c r="H96" i="49"/>
  <c r="F96" i="49"/>
  <c r="D96" i="49"/>
  <c r="C95" i="49"/>
  <c r="L87" i="49"/>
  <c r="J87" i="49"/>
  <c r="H87" i="49"/>
  <c r="F87" i="49"/>
  <c r="L86" i="49"/>
  <c r="J86" i="49"/>
  <c r="H86" i="49"/>
  <c r="F86" i="49"/>
  <c r="L85" i="49"/>
  <c r="J85" i="49"/>
  <c r="H85" i="49"/>
  <c r="F85" i="49"/>
  <c r="L84" i="49"/>
  <c r="J84" i="49"/>
  <c r="H84" i="49"/>
  <c r="F84" i="49"/>
  <c r="L83" i="49"/>
  <c r="J83" i="49"/>
  <c r="H83" i="49"/>
  <c r="F83" i="49"/>
  <c r="L82" i="49"/>
  <c r="J82" i="49"/>
  <c r="H82" i="49"/>
  <c r="F82" i="49"/>
  <c r="L81" i="49"/>
  <c r="J81" i="49"/>
  <c r="H81" i="49"/>
  <c r="F81" i="49"/>
  <c r="L80" i="49"/>
  <c r="J80" i="49"/>
  <c r="H80" i="49"/>
  <c r="F80" i="49"/>
  <c r="L79" i="49"/>
  <c r="J79" i="49"/>
  <c r="H79" i="49"/>
  <c r="F79" i="49"/>
  <c r="L78" i="49"/>
  <c r="J78" i="49"/>
  <c r="H78" i="49"/>
  <c r="F78" i="49"/>
  <c r="L77" i="49"/>
  <c r="J77" i="49"/>
  <c r="H77" i="49"/>
  <c r="F77" i="49"/>
  <c r="L76" i="49"/>
  <c r="J76" i="49"/>
  <c r="H76" i="49"/>
  <c r="F76" i="49"/>
  <c r="L75" i="49"/>
  <c r="J75" i="49"/>
  <c r="H75" i="49"/>
  <c r="F75" i="49"/>
  <c r="H74" i="49"/>
  <c r="F74" i="49"/>
  <c r="D74" i="49"/>
  <c r="C73" i="49"/>
  <c r="L65" i="49"/>
  <c r="J65" i="49"/>
  <c r="H65" i="49"/>
  <c r="F65" i="49"/>
  <c r="L64" i="49"/>
  <c r="J64" i="49"/>
  <c r="H64" i="49"/>
  <c r="F64" i="49"/>
  <c r="L63" i="49"/>
  <c r="J63" i="49"/>
  <c r="H63" i="49"/>
  <c r="F63" i="49"/>
  <c r="L62" i="49"/>
  <c r="J62" i="49"/>
  <c r="H62" i="49"/>
  <c r="F62" i="49"/>
  <c r="L61" i="49"/>
  <c r="J61" i="49"/>
  <c r="H61" i="49"/>
  <c r="F61" i="49"/>
  <c r="L60" i="49"/>
  <c r="J60" i="49"/>
  <c r="H60" i="49"/>
  <c r="F60" i="49"/>
  <c r="L59" i="49"/>
  <c r="J59" i="49"/>
  <c r="H59" i="49"/>
  <c r="F59" i="49"/>
  <c r="L58" i="49"/>
  <c r="J58" i="49"/>
  <c r="H58" i="49"/>
  <c r="F58" i="49"/>
  <c r="L57" i="49"/>
  <c r="J57" i="49"/>
  <c r="H57" i="49"/>
  <c r="F57" i="49"/>
  <c r="L56" i="49"/>
  <c r="J56" i="49"/>
  <c r="H56" i="49"/>
  <c r="F56" i="49"/>
  <c r="L55" i="49"/>
  <c r="J55" i="49"/>
  <c r="H55" i="49"/>
  <c r="F55" i="49"/>
  <c r="L54" i="49"/>
  <c r="J54" i="49"/>
  <c r="H54" i="49"/>
  <c r="F54" i="49"/>
  <c r="L53" i="49"/>
  <c r="J53" i="49"/>
  <c r="H53" i="49"/>
  <c r="F53" i="49"/>
  <c r="H52" i="49"/>
  <c r="F52" i="49"/>
  <c r="D52" i="49"/>
  <c r="C51" i="49"/>
  <c r="L43" i="49"/>
  <c r="J43" i="49"/>
  <c r="H43" i="49"/>
  <c r="F43" i="49"/>
  <c r="L42" i="49"/>
  <c r="J42" i="49"/>
  <c r="H42" i="49"/>
  <c r="F42" i="49"/>
  <c r="L41" i="49"/>
  <c r="J41" i="49"/>
  <c r="H41" i="49"/>
  <c r="F41" i="49"/>
  <c r="L40" i="49"/>
  <c r="J40" i="49"/>
  <c r="H40" i="49"/>
  <c r="F40" i="49"/>
  <c r="L39" i="49"/>
  <c r="J39" i="49"/>
  <c r="H39" i="49"/>
  <c r="F39" i="49"/>
  <c r="L38" i="49"/>
  <c r="J38" i="49"/>
  <c r="H38" i="49"/>
  <c r="F38" i="49"/>
  <c r="L37" i="49"/>
  <c r="J37" i="49"/>
  <c r="H37" i="49"/>
  <c r="F37" i="49"/>
  <c r="L36" i="49"/>
  <c r="J36" i="49"/>
  <c r="H36" i="49"/>
  <c r="F36" i="49"/>
  <c r="L35" i="49"/>
  <c r="J35" i="49"/>
  <c r="H35" i="49"/>
  <c r="F35" i="49"/>
  <c r="L34" i="49"/>
  <c r="J34" i="49"/>
  <c r="H34" i="49"/>
  <c r="F34" i="49"/>
  <c r="L33" i="49"/>
  <c r="J33" i="49"/>
  <c r="H33" i="49"/>
  <c r="F33" i="49"/>
  <c r="L32" i="49"/>
  <c r="J32" i="49"/>
  <c r="H32" i="49"/>
  <c r="F32" i="49"/>
  <c r="L31" i="49"/>
  <c r="J31" i="49"/>
  <c r="H31" i="49"/>
  <c r="F31" i="49"/>
  <c r="H30" i="49"/>
  <c r="F30" i="49"/>
  <c r="D30" i="49"/>
  <c r="C29" i="49"/>
  <c r="L21" i="49"/>
  <c r="J21" i="49"/>
  <c r="H21" i="49"/>
  <c r="F21" i="49"/>
  <c r="L20" i="49"/>
  <c r="J20" i="49"/>
  <c r="H20" i="49"/>
  <c r="F20" i="49"/>
  <c r="L19" i="49"/>
  <c r="J19" i="49"/>
  <c r="H19" i="49"/>
  <c r="F19" i="49"/>
  <c r="L18" i="49"/>
  <c r="J18" i="49"/>
  <c r="H18" i="49"/>
  <c r="F18" i="49"/>
  <c r="L17" i="49"/>
  <c r="J17" i="49"/>
  <c r="H17" i="49"/>
  <c r="F17" i="49"/>
  <c r="L16" i="49"/>
  <c r="J16" i="49"/>
  <c r="H16" i="49"/>
  <c r="F16" i="49"/>
  <c r="L15" i="49"/>
  <c r="J15" i="49"/>
  <c r="H15" i="49"/>
  <c r="F15" i="49"/>
  <c r="L14" i="49"/>
  <c r="J14" i="49"/>
  <c r="H14" i="49"/>
  <c r="F14" i="49"/>
  <c r="L13" i="49"/>
  <c r="J13" i="49"/>
  <c r="H13" i="49"/>
  <c r="F13" i="49"/>
  <c r="L12" i="49"/>
  <c r="J12" i="49"/>
  <c r="H12" i="49"/>
  <c r="F12" i="49"/>
  <c r="L11" i="49"/>
  <c r="J11" i="49"/>
  <c r="H11" i="49"/>
  <c r="F11" i="49"/>
  <c r="L10" i="49"/>
  <c r="J10" i="49"/>
  <c r="H10" i="49"/>
  <c r="F10" i="49"/>
  <c r="L9" i="49"/>
  <c r="J9" i="49"/>
  <c r="H9" i="49"/>
  <c r="F9" i="49"/>
  <c r="L8" i="49"/>
  <c r="J8" i="49"/>
  <c r="H8" i="49"/>
  <c r="F8" i="49"/>
  <c r="D8" i="49"/>
  <c r="L43" i="48"/>
  <c r="J43" i="48"/>
  <c r="H43" i="48"/>
  <c r="F43" i="48"/>
  <c r="L42" i="48"/>
  <c r="J42" i="48"/>
  <c r="H42" i="48"/>
  <c r="F42" i="48"/>
  <c r="L41" i="48"/>
  <c r="J41" i="48"/>
  <c r="H41" i="48"/>
  <c r="F41" i="48"/>
  <c r="L40" i="48"/>
  <c r="J40" i="48"/>
  <c r="H40" i="48"/>
  <c r="F40" i="48"/>
  <c r="L39" i="48"/>
  <c r="J39" i="48"/>
  <c r="H39" i="48"/>
  <c r="F39" i="48"/>
  <c r="L38" i="48"/>
  <c r="J38" i="48"/>
  <c r="H38" i="48"/>
  <c r="F38" i="48"/>
  <c r="L37" i="48"/>
  <c r="J37" i="48"/>
  <c r="H37" i="48"/>
  <c r="F37" i="48"/>
  <c r="L36" i="48"/>
  <c r="J36" i="48"/>
  <c r="H36" i="48"/>
  <c r="F36" i="48"/>
  <c r="L35" i="48"/>
  <c r="J35" i="48"/>
  <c r="H35" i="48"/>
  <c r="F35" i="48"/>
  <c r="L34" i="48"/>
  <c r="J34" i="48"/>
  <c r="H34" i="48"/>
  <c r="F34" i="48"/>
  <c r="L33" i="48"/>
  <c r="J33" i="48"/>
  <c r="H33" i="48"/>
  <c r="F33" i="48"/>
  <c r="L32" i="48"/>
  <c r="J32" i="48"/>
  <c r="H32" i="48"/>
  <c r="F32" i="48"/>
  <c r="L31" i="48"/>
  <c r="J31" i="48"/>
  <c r="H31" i="48"/>
  <c r="F31" i="48"/>
  <c r="L30" i="48"/>
  <c r="J30" i="48"/>
  <c r="H30" i="48"/>
  <c r="F30" i="48"/>
  <c r="D30" i="48"/>
  <c r="C29" i="48"/>
  <c r="L21" i="48"/>
  <c r="J21" i="48"/>
  <c r="H21" i="48"/>
  <c r="F21" i="48"/>
  <c r="L20" i="48"/>
  <c r="J20" i="48"/>
  <c r="H20" i="48"/>
  <c r="F20" i="48"/>
  <c r="L19" i="48"/>
  <c r="J19" i="48"/>
  <c r="H19" i="48"/>
  <c r="F19" i="48"/>
  <c r="L18" i="48"/>
  <c r="J18" i="48"/>
  <c r="H18" i="48"/>
  <c r="F18" i="48"/>
  <c r="L17" i="48"/>
  <c r="J17" i="48"/>
  <c r="H17" i="48"/>
  <c r="F17" i="48"/>
  <c r="L16" i="48"/>
  <c r="J16" i="48"/>
  <c r="H16" i="48"/>
  <c r="F16" i="48"/>
  <c r="L15" i="48"/>
  <c r="J15" i="48"/>
  <c r="H15" i="48"/>
  <c r="F15" i="48"/>
  <c r="L14" i="48"/>
  <c r="J14" i="48"/>
  <c r="H14" i="48"/>
  <c r="F14" i="48"/>
  <c r="L13" i="48"/>
  <c r="J13" i="48"/>
  <c r="H13" i="48"/>
  <c r="F13" i="48"/>
  <c r="L12" i="48"/>
  <c r="J12" i="48"/>
  <c r="H12" i="48"/>
  <c r="F12" i="48"/>
  <c r="L11" i="48"/>
  <c r="J11" i="48"/>
  <c r="H11" i="48"/>
  <c r="F11" i="48"/>
  <c r="L10" i="48"/>
  <c r="J10" i="48"/>
  <c r="H10" i="48"/>
  <c r="F10" i="48"/>
  <c r="L9" i="48"/>
  <c r="J9" i="48"/>
  <c r="H9" i="48"/>
  <c r="F9" i="48"/>
  <c r="L8" i="48"/>
  <c r="J8" i="48"/>
  <c r="H8" i="48"/>
  <c r="F8" i="48"/>
  <c r="D8" i="48"/>
  <c r="C7" i="48"/>
  <c r="L285" i="47"/>
  <c r="J285" i="47"/>
  <c r="H285" i="47"/>
  <c r="F285" i="47"/>
  <c r="L284" i="47"/>
  <c r="J284" i="47"/>
  <c r="H284" i="47"/>
  <c r="F284" i="47"/>
  <c r="L283" i="47"/>
  <c r="J283" i="47"/>
  <c r="H283" i="47"/>
  <c r="F283" i="47"/>
  <c r="L282" i="47"/>
  <c r="J282" i="47"/>
  <c r="H282" i="47"/>
  <c r="F282" i="47"/>
  <c r="L281" i="47"/>
  <c r="J281" i="47"/>
  <c r="H281" i="47"/>
  <c r="F281" i="47"/>
  <c r="L280" i="47"/>
  <c r="J280" i="47"/>
  <c r="H280" i="47"/>
  <c r="F280" i="47"/>
  <c r="L279" i="47"/>
  <c r="J279" i="47"/>
  <c r="H279" i="47"/>
  <c r="F279" i="47"/>
  <c r="L278" i="47"/>
  <c r="J278" i="47"/>
  <c r="H278" i="47"/>
  <c r="F278" i="47"/>
  <c r="L277" i="47"/>
  <c r="J277" i="47"/>
  <c r="H277" i="47"/>
  <c r="F277" i="47"/>
  <c r="L276" i="47"/>
  <c r="J276" i="47"/>
  <c r="H276" i="47"/>
  <c r="F276" i="47"/>
  <c r="L275" i="47"/>
  <c r="J275" i="47"/>
  <c r="H275" i="47"/>
  <c r="F275" i="47"/>
  <c r="L274" i="47"/>
  <c r="J274" i="47"/>
  <c r="H274" i="47"/>
  <c r="F274" i="47"/>
  <c r="L273" i="47"/>
  <c r="J273" i="47"/>
  <c r="H273" i="47"/>
  <c r="F273" i="47"/>
  <c r="L272" i="47"/>
  <c r="J272" i="47"/>
  <c r="H272" i="47"/>
  <c r="F272" i="47"/>
  <c r="D272" i="47"/>
  <c r="C271" i="47"/>
  <c r="B270" i="47"/>
  <c r="L263" i="47"/>
  <c r="J263" i="47"/>
  <c r="H263" i="47"/>
  <c r="F263" i="47"/>
  <c r="L262" i="47"/>
  <c r="J262" i="47"/>
  <c r="H262" i="47"/>
  <c r="F262" i="47"/>
  <c r="L261" i="47"/>
  <c r="J261" i="47"/>
  <c r="H261" i="47"/>
  <c r="F261" i="47"/>
  <c r="L260" i="47"/>
  <c r="J260" i="47"/>
  <c r="H260" i="47"/>
  <c r="F260" i="47"/>
  <c r="L259" i="47"/>
  <c r="J259" i="47"/>
  <c r="H259" i="47"/>
  <c r="F259" i="47"/>
  <c r="L258" i="47"/>
  <c r="J258" i="47"/>
  <c r="H258" i="47"/>
  <c r="F258" i="47"/>
  <c r="L257" i="47"/>
  <c r="J257" i="47"/>
  <c r="H257" i="47"/>
  <c r="F257" i="47"/>
  <c r="L256" i="47"/>
  <c r="J256" i="47"/>
  <c r="H256" i="47"/>
  <c r="F256" i="47"/>
  <c r="L255" i="47"/>
  <c r="J255" i="47"/>
  <c r="H255" i="47"/>
  <c r="F255" i="47"/>
  <c r="L254" i="47"/>
  <c r="J254" i="47"/>
  <c r="H254" i="47"/>
  <c r="F254" i="47"/>
  <c r="L253" i="47"/>
  <c r="J253" i="47"/>
  <c r="H253" i="47"/>
  <c r="F253" i="47"/>
  <c r="L252" i="47"/>
  <c r="J252" i="47"/>
  <c r="H252" i="47"/>
  <c r="F252" i="47"/>
  <c r="L251" i="47"/>
  <c r="J251" i="47"/>
  <c r="H251" i="47"/>
  <c r="F251" i="47"/>
  <c r="L250" i="47"/>
  <c r="J250" i="47"/>
  <c r="H250" i="47"/>
  <c r="F250" i="47"/>
  <c r="D250" i="47"/>
  <c r="C249" i="47"/>
  <c r="B248" i="47"/>
  <c r="L241" i="47"/>
  <c r="J241" i="47"/>
  <c r="H241" i="47"/>
  <c r="F241" i="47"/>
  <c r="L240" i="47"/>
  <c r="J240" i="47"/>
  <c r="H240" i="47"/>
  <c r="F240" i="47"/>
  <c r="L239" i="47"/>
  <c r="J239" i="47"/>
  <c r="H239" i="47"/>
  <c r="F239" i="47"/>
  <c r="L238" i="47"/>
  <c r="J238" i="47"/>
  <c r="H238" i="47"/>
  <c r="F238" i="47"/>
  <c r="L237" i="47"/>
  <c r="J237" i="47"/>
  <c r="H237" i="47"/>
  <c r="F237" i="47"/>
  <c r="L236" i="47"/>
  <c r="J236" i="47"/>
  <c r="H236" i="47"/>
  <c r="F236" i="47"/>
  <c r="L235" i="47"/>
  <c r="J235" i="47"/>
  <c r="H235" i="47"/>
  <c r="F235" i="47"/>
  <c r="L234" i="47"/>
  <c r="J234" i="47"/>
  <c r="H234" i="47"/>
  <c r="F234" i="47"/>
  <c r="L233" i="47"/>
  <c r="J233" i="47"/>
  <c r="H233" i="47"/>
  <c r="F233" i="47"/>
  <c r="L232" i="47"/>
  <c r="J232" i="47"/>
  <c r="H232" i="47"/>
  <c r="F232" i="47"/>
  <c r="L231" i="47"/>
  <c r="J231" i="47"/>
  <c r="H231" i="47"/>
  <c r="F231" i="47"/>
  <c r="L230" i="47"/>
  <c r="J230" i="47"/>
  <c r="H230" i="47"/>
  <c r="F230" i="47"/>
  <c r="L229" i="47"/>
  <c r="J229" i="47"/>
  <c r="H229" i="47"/>
  <c r="F229" i="47"/>
  <c r="L228" i="47"/>
  <c r="J228" i="47"/>
  <c r="H228" i="47"/>
  <c r="F228" i="47"/>
  <c r="D228" i="47"/>
  <c r="C227" i="47"/>
  <c r="B226" i="47"/>
  <c r="L219" i="47"/>
  <c r="J219" i="47"/>
  <c r="H219" i="47"/>
  <c r="F219" i="47"/>
  <c r="L218" i="47"/>
  <c r="J218" i="47"/>
  <c r="H218" i="47"/>
  <c r="F218" i="47"/>
  <c r="L217" i="47"/>
  <c r="J217" i="47"/>
  <c r="H217" i="47"/>
  <c r="F217" i="47"/>
  <c r="L216" i="47"/>
  <c r="J216" i="47"/>
  <c r="H216" i="47"/>
  <c r="F216" i="47"/>
  <c r="L215" i="47"/>
  <c r="J215" i="47"/>
  <c r="H215" i="47"/>
  <c r="F215" i="47"/>
  <c r="L214" i="47"/>
  <c r="J214" i="47"/>
  <c r="H214" i="47"/>
  <c r="F214" i="47"/>
  <c r="L213" i="47"/>
  <c r="J213" i="47"/>
  <c r="H213" i="47"/>
  <c r="F213" i="47"/>
  <c r="L212" i="47"/>
  <c r="J212" i="47"/>
  <c r="H212" i="47"/>
  <c r="F212" i="47"/>
  <c r="L211" i="47"/>
  <c r="J211" i="47"/>
  <c r="H211" i="47"/>
  <c r="F211" i="47"/>
  <c r="L210" i="47"/>
  <c r="J210" i="47"/>
  <c r="H210" i="47"/>
  <c r="F210" i="47"/>
  <c r="L209" i="47"/>
  <c r="J209" i="47"/>
  <c r="H209" i="47"/>
  <c r="F209" i="47"/>
  <c r="L208" i="47"/>
  <c r="J208" i="47"/>
  <c r="H208" i="47"/>
  <c r="F208" i="47"/>
  <c r="L207" i="47"/>
  <c r="J207" i="47"/>
  <c r="H207" i="47"/>
  <c r="F207" i="47"/>
  <c r="L206" i="47"/>
  <c r="J206" i="47"/>
  <c r="H206" i="47"/>
  <c r="F206" i="47"/>
  <c r="D206" i="47"/>
  <c r="C205" i="47"/>
  <c r="B204" i="47"/>
  <c r="L197" i="47"/>
  <c r="J197" i="47"/>
  <c r="H197" i="47"/>
  <c r="F197" i="47"/>
  <c r="L196" i="47"/>
  <c r="J196" i="47"/>
  <c r="H196" i="47"/>
  <c r="F196" i="47"/>
  <c r="L195" i="47"/>
  <c r="J195" i="47"/>
  <c r="H195" i="47"/>
  <c r="F195" i="47"/>
  <c r="L194" i="47"/>
  <c r="J194" i="47"/>
  <c r="H194" i="47"/>
  <c r="F194" i="47"/>
  <c r="L193" i="47"/>
  <c r="J193" i="47"/>
  <c r="H193" i="47"/>
  <c r="F193" i="47"/>
  <c r="L192" i="47"/>
  <c r="J192" i="47"/>
  <c r="H192" i="47"/>
  <c r="F192" i="47"/>
  <c r="L191" i="47"/>
  <c r="J191" i="47"/>
  <c r="H191" i="47"/>
  <c r="F191" i="47"/>
  <c r="L190" i="47"/>
  <c r="J190" i="47"/>
  <c r="H190" i="47"/>
  <c r="F190" i="47"/>
  <c r="L189" i="47"/>
  <c r="J189" i="47"/>
  <c r="H189" i="47"/>
  <c r="F189" i="47"/>
  <c r="L188" i="47"/>
  <c r="J188" i="47"/>
  <c r="H188" i="47"/>
  <c r="F188" i="47"/>
  <c r="L187" i="47"/>
  <c r="J187" i="47"/>
  <c r="H187" i="47"/>
  <c r="F187" i="47"/>
  <c r="L186" i="47"/>
  <c r="J186" i="47"/>
  <c r="H186" i="47"/>
  <c r="F186" i="47"/>
  <c r="L185" i="47"/>
  <c r="J185" i="47"/>
  <c r="H185" i="47"/>
  <c r="F185" i="47"/>
  <c r="L184" i="47"/>
  <c r="J184" i="47"/>
  <c r="H184" i="47"/>
  <c r="F184" i="47"/>
  <c r="D184" i="47"/>
  <c r="C183" i="47"/>
  <c r="B182" i="47"/>
  <c r="L175" i="47"/>
  <c r="J175" i="47"/>
  <c r="H175" i="47"/>
  <c r="F175" i="47"/>
  <c r="L174" i="47"/>
  <c r="J174" i="47"/>
  <c r="H174" i="47"/>
  <c r="F174" i="47"/>
  <c r="L173" i="47"/>
  <c r="J173" i="47"/>
  <c r="H173" i="47"/>
  <c r="F173" i="47"/>
  <c r="L172" i="47"/>
  <c r="J172" i="47"/>
  <c r="H172" i="47"/>
  <c r="F172" i="47"/>
  <c r="L171" i="47"/>
  <c r="J171" i="47"/>
  <c r="H171" i="47"/>
  <c r="F171" i="47"/>
  <c r="L170" i="47"/>
  <c r="J170" i="47"/>
  <c r="H170" i="47"/>
  <c r="F170" i="47"/>
  <c r="L169" i="47"/>
  <c r="J169" i="47"/>
  <c r="H169" i="47"/>
  <c r="F169" i="47"/>
  <c r="L168" i="47"/>
  <c r="J168" i="47"/>
  <c r="H168" i="47"/>
  <c r="F168" i="47"/>
  <c r="L167" i="47"/>
  <c r="J167" i="47"/>
  <c r="H167" i="47"/>
  <c r="F167" i="47"/>
  <c r="L166" i="47"/>
  <c r="J166" i="47"/>
  <c r="H166" i="47"/>
  <c r="F166" i="47"/>
  <c r="L165" i="47"/>
  <c r="J165" i="47"/>
  <c r="H165" i="47"/>
  <c r="F165" i="47"/>
  <c r="L164" i="47"/>
  <c r="J164" i="47"/>
  <c r="H164" i="47"/>
  <c r="F164" i="47"/>
  <c r="L163" i="47"/>
  <c r="J163" i="47"/>
  <c r="H163" i="47"/>
  <c r="F163" i="47"/>
  <c r="L162" i="47"/>
  <c r="J162" i="47"/>
  <c r="H162" i="47"/>
  <c r="F162" i="47"/>
  <c r="D162" i="47"/>
  <c r="C161" i="47"/>
  <c r="B160" i="47"/>
  <c r="L153" i="47"/>
  <c r="J153" i="47"/>
  <c r="H153" i="47"/>
  <c r="F153" i="47"/>
  <c r="L152" i="47"/>
  <c r="J152" i="47"/>
  <c r="H152" i="47"/>
  <c r="F152" i="47"/>
  <c r="L151" i="47"/>
  <c r="J151" i="47"/>
  <c r="H151" i="47"/>
  <c r="F151" i="47"/>
  <c r="L150" i="47"/>
  <c r="J150" i="47"/>
  <c r="H150" i="47"/>
  <c r="F150" i="47"/>
  <c r="L149" i="47"/>
  <c r="J149" i="47"/>
  <c r="H149" i="47"/>
  <c r="F149" i="47"/>
  <c r="L148" i="47"/>
  <c r="J148" i="47"/>
  <c r="H148" i="47"/>
  <c r="F148" i="47"/>
  <c r="L147" i="47"/>
  <c r="J147" i="47"/>
  <c r="H147" i="47"/>
  <c r="F147" i="47"/>
  <c r="L146" i="47"/>
  <c r="J146" i="47"/>
  <c r="H146" i="47"/>
  <c r="F146" i="47"/>
  <c r="L145" i="47"/>
  <c r="J145" i="47"/>
  <c r="H145" i="47"/>
  <c r="F145" i="47"/>
  <c r="L144" i="47"/>
  <c r="J144" i="47"/>
  <c r="H144" i="47"/>
  <c r="F144" i="47"/>
  <c r="L143" i="47"/>
  <c r="J143" i="47"/>
  <c r="H143" i="47"/>
  <c r="F143" i="47"/>
  <c r="L142" i="47"/>
  <c r="J142" i="47"/>
  <c r="H142" i="47"/>
  <c r="F142" i="47"/>
  <c r="L141" i="47"/>
  <c r="J141" i="47"/>
  <c r="H141" i="47"/>
  <c r="F141" i="47"/>
  <c r="L140" i="47"/>
  <c r="J140" i="47"/>
  <c r="H140" i="47"/>
  <c r="F140" i="47"/>
  <c r="D140" i="47"/>
  <c r="C139" i="47"/>
  <c r="B138" i="47"/>
  <c r="L131" i="47"/>
  <c r="J131" i="47"/>
  <c r="H131" i="47"/>
  <c r="F131" i="47"/>
  <c r="L130" i="47"/>
  <c r="J130" i="47"/>
  <c r="H130" i="47"/>
  <c r="F130" i="47"/>
  <c r="L129" i="47"/>
  <c r="J129" i="47"/>
  <c r="H129" i="47"/>
  <c r="F129" i="47"/>
  <c r="L128" i="47"/>
  <c r="J128" i="47"/>
  <c r="H128" i="47"/>
  <c r="F128" i="47"/>
  <c r="L127" i="47"/>
  <c r="J127" i="47"/>
  <c r="H127" i="47"/>
  <c r="F127" i="47"/>
  <c r="L126" i="47"/>
  <c r="J126" i="47"/>
  <c r="H126" i="47"/>
  <c r="F126" i="47"/>
  <c r="L125" i="47"/>
  <c r="J125" i="47"/>
  <c r="H125" i="47"/>
  <c r="F125" i="47"/>
  <c r="L124" i="47"/>
  <c r="J124" i="47"/>
  <c r="H124" i="47"/>
  <c r="F124" i="47"/>
  <c r="L123" i="47"/>
  <c r="J123" i="47"/>
  <c r="H123" i="47"/>
  <c r="F123" i="47"/>
  <c r="L122" i="47"/>
  <c r="J122" i="47"/>
  <c r="H122" i="47"/>
  <c r="F122" i="47"/>
  <c r="L121" i="47"/>
  <c r="J121" i="47"/>
  <c r="H121" i="47"/>
  <c r="F121" i="47"/>
  <c r="L120" i="47"/>
  <c r="J120" i="47"/>
  <c r="H120" i="47"/>
  <c r="F120" i="47"/>
  <c r="L119" i="47"/>
  <c r="J119" i="47"/>
  <c r="H119" i="47"/>
  <c r="F119" i="47"/>
  <c r="L118" i="47"/>
  <c r="J118" i="47"/>
  <c r="H118" i="47"/>
  <c r="F118" i="47"/>
  <c r="D118" i="47"/>
  <c r="C117" i="47"/>
  <c r="B116" i="47"/>
  <c r="L109" i="47"/>
  <c r="J109" i="47"/>
  <c r="H109" i="47"/>
  <c r="F109" i="47"/>
  <c r="L108" i="47"/>
  <c r="J108" i="47"/>
  <c r="H108" i="47"/>
  <c r="F108" i="47"/>
  <c r="L107" i="47"/>
  <c r="J107" i="47"/>
  <c r="H107" i="47"/>
  <c r="F107" i="47"/>
  <c r="L106" i="47"/>
  <c r="J106" i="47"/>
  <c r="H106" i="47"/>
  <c r="F106" i="47"/>
  <c r="L105" i="47"/>
  <c r="J105" i="47"/>
  <c r="H105" i="47"/>
  <c r="F105" i="47"/>
  <c r="L104" i="47"/>
  <c r="J104" i="47"/>
  <c r="H104" i="47"/>
  <c r="F104" i="47"/>
  <c r="L103" i="47"/>
  <c r="J103" i="47"/>
  <c r="H103" i="47"/>
  <c r="F103" i="47"/>
  <c r="L102" i="47"/>
  <c r="J102" i="47"/>
  <c r="H102" i="47"/>
  <c r="F102" i="47"/>
  <c r="L101" i="47"/>
  <c r="J101" i="47"/>
  <c r="H101" i="47"/>
  <c r="F101" i="47"/>
  <c r="L100" i="47"/>
  <c r="J100" i="47"/>
  <c r="H100" i="47"/>
  <c r="F100" i="47"/>
  <c r="L99" i="47"/>
  <c r="J99" i="47"/>
  <c r="H99" i="47"/>
  <c r="F99" i="47"/>
  <c r="L98" i="47"/>
  <c r="J98" i="47"/>
  <c r="H98" i="47"/>
  <c r="F98" i="47"/>
  <c r="L97" i="47"/>
  <c r="J97" i="47"/>
  <c r="H97" i="47"/>
  <c r="F97" i="47"/>
  <c r="L96" i="47"/>
  <c r="J96" i="47"/>
  <c r="H96" i="47"/>
  <c r="F96" i="47"/>
  <c r="D96" i="47"/>
  <c r="C95" i="47"/>
  <c r="L87" i="47"/>
  <c r="J87" i="47"/>
  <c r="H87" i="47"/>
  <c r="F87" i="47"/>
  <c r="L86" i="47"/>
  <c r="J86" i="47"/>
  <c r="H86" i="47"/>
  <c r="F86" i="47"/>
  <c r="L85" i="47"/>
  <c r="J85" i="47"/>
  <c r="H85" i="47"/>
  <c r="F85" i="47"/>
  <c r="L84" i="47"/>
  <c r="J84" i="47"/>
  <c r="H84" i="47"/>
  <c r="F84" i="47"/>
  <c r="L83" i="47"/>
  <c r="J83" i="47"/>
  <c r="H83" i="47"/>
  <c r="F83" i="47"/>
  <c r="L82" i="47"/>
  <c r="J82" i="47"/>
  <c r="H82" i="47"/>
  <c r="F82" i="47"/>
  <c r="L81" i="47"/>
  <c r="J81" i="47"/>
  <c r="H81" i="47"/>
  <c r="F81" i="47"/>
  <c r="L80" i="47"/>
  <c r="J80" i="47"/>
  <c r="H80" i="47"/>
  <c r="F80" i="47"/>
  <c r="L79" i="47"/>
  <c r="J79" i="47"/>
  <c r="H79" i="47"/>
  <c r="F79" i="47"/>
  <c r="L78" i="47"/>
  <c r="J78" i="47"/>
  <c r="H78" i="47"/>
  <c r="F78" i="47"/>
  <c r="L77" i="47"/>
  <c r="J77" i="47"/>
  <c r="H77" i="47"/>
  <c r="F77" i="47"/>
  <c r="L76" i="47"/>
  <c r="J76" i="47"/>
  <c r="H76" i="47"/>
  <c r="F76" i="47"/>
  <c r="L75" i="47"/>
  <c r="J75" i="47"/>
  <c r="H75" i="47"/>
  <c r="F75" i="47"/>
  <c r="L74" i="47"/>
  <c r="J74" i="47"/>
  <c r="H74" i="47"/>
  <c r="F74" i="47"/>
  <c r="D74" i="47"/>
  <c r="C73" i="47"/>
  <c r="L65" i="47"/>
  <c r="J65" i="47"/>
  <c r="H65" i="47"/>
  <c r="F65" i="47"/>
  <c r="L64" i="47"/>
  <c r="J64" i="47"/>
  <c r="H64" i="47"/>
  <c r="F64" i="47"/>
  <c r="L63" i="47"/>
  <c r="J63" i="47"/>
  <c r="H63" i="47"/>
  <c r="F63" i="47"/>
  <c r="L62" i="47"/>
  <c r="J62" i="47"/>
  <c r="H62" i="47"/>
  <c r="F62" i="47"/>
  <c r="L61" i="47"/>
  <c r="J61" i="47"/>
  <c r="H61" i="47"/>
  <c r="F61" i="47"/>
  <c r="L60" i="47"/>
  <c r="J60" i="47"/>
  <c r="H60" i="47"/>
  <c r="F60" i="47"/>
  <c r="L59" i="47"/>
  <c r="J59" i="47"/>
  <c r="H59" i="47"/>
  <c r="F59" i="47"/>
  <c r="L58" i="47"/>
  <c r="J58" i="47"/>
  <c r="H58" i="47"/>
  <c r="F58" i="47"/>
  <c r="L57" i="47"/>
  <c r="J57" i="47"/>
  <c r="H57" i="47"/>
  <c r="F57" i="47"/>
  <c r="L56" i="47"/>
  <c r="J56" i="47"/>
  <c r="H56" i="47"/>
  <c r="F56" i="47"/>
  <c r="L55" i="47"/>
  <c r="J55" i="47"/>
  <c r="H55" i="47"/>
  <c r="F55" i="47"/>
  <c r="L54" i="47"/>
  <c r="J54" i="47"/>
  <c r="H54" i="47"/>
  <c r="F54" i="47"/>
  <c r="L53" i="47"/>
  <c r="J53" i="47"/>
  <c r="H53" i="47"/>
  <c r="F53" i="47"/>
  <c r="L52" i="47"/>
  <c r="J52" i="47"/>
  <c r="H52" i="47"/>
  <c r="F52" i="47"/>
  <c r="D52" i="47"/>
  <c r="C51" i="47"/>
  <c r="L43" i="47"/>
  <c r="J43" i="47"/>
  <c r="H43" i="47"/>
  <c r="F43" i="47"/>
  <c r="L42" i="47"/>
  <c r="J42" i="47"/>
  <c r="H42" i="47"/>
  <c r="F42" i="47"/>
  <c r="L41" i="47"/>
  <c r="J41" i="47"/>
  <c r="H41" i="47"/>
  <c r="F41" i="47"/>
  <c r="L40" i="47"/>
  <c r="J40" i="47"/>
  <c r="H40" i="47"/>
  <c r="F40" i="47"/>
  <c r="L39" i="47"/>
  <c r="J39" i="47"/>
  <c r="H39" i="47"/>
  <c r="F39" i="47"/>
  <c r="L38" i="47"/>
  <c r="J38" i="47"/>
  <c r="H38" i="47"/>
  <c r="F38" i="47"/>
  <c r="L37" i="47"/>
  <c r="J37" i="47"/>
  <c r="H37" i="47"/>
  <c r="F37" i="47"/>
  <c r="L36" i="47"/>
  <c r="J36" i="47"/>
  <c r="H36" i="47"/>
  <c r="F36" i="47"/>
  <c r="L35" i="47"/>
  <c r="J35" i="47"/>
  <c r="H35" i="47"/>
  <c r="F35" i="47"/>
  <c r="L34" i="47"/>
  <c r="J34" i="47"/>
  <c r="H34" i="47"/>
  <c r="F34" i="47"/>
  <c r="L33" i="47"/>
  <c r="J33" i="47"/>
  <c r="H33" i="47"/>
  <c r="F33" i="47"/>
  <c r="L32" i="47"/>
  <c r="J32" i="47"/>
  <c r="H32" i="47"/>
  <c r="F32" i="47"/>
  <c r="L31" i="47"/>
  <c r="J31" i="47"/>
  <c r="H31" i="47"/>
  <c r="F31" i="47"/>
  <c r="L30" i="47"/>
  <c r="J30" i="47"/>
  <c r="H30" i="47"/>
  <c r="F30" i="47"/>
  <c r="D30" i="47"/>
  <c r="C29" i="47"/>
  <c r="L21" i="47"/>
  <c r="J21" i="47"/>
  <c r="H21" i="47"/>
  <c r="F21" i="47"/>
  <c r="L20" i="47"/>
  <c r="J20" i="47"/>
  <c r="H20" i="47"/>
  <c r="F20" i="47"/>
  <c r="L19" i="47"/>
  <c r="J19" i="47"/>
  <c r="H19" i="47"/>
  <c r="F19" i="47"/>
  <c r="L18" i="47"/>
  <c r="J18" i="47"/>
  <c r="H18" i="47"/>
  <c r="F18" i="47"/>
  <c r="L17" i="47"/>
  <c r="J17" i="47"/>
  <c r="H17" i="47"/>
  <c r="F17" i="47"/>
  <c r="L16" i="47"/>
  <c r="J16" i="47"/>
  <c r="H16" i="47"/>
  <c r="F16" i="47"/>
  <c r="L15" i="47"/>
  <c r="J15" i="47"/>
  <c r="H15" i="47"/>
  <c r="F15" i="47"/>
  <c r="L14" i="47"/>
  <c r="J14" i="47"/>
  <c r="H14" i="47"/>
  <c r="F14" i="47"/>
  <c r="L13" i="47"/>
  <c r="J13" i="47"/>
  <c r="H13" i="47"/>
  <c r="F13" i="47"/>
  <c r="L12" i="47"/>
  <c r="J12" i="47"/>
  <c r="H12" i="47"/>
  <c r="F12" i="47"/>
  <c r="L11" i="47"/>
  <c r="J11" i="47"/>
  <c r="H11" i="47"/>
  <c r="F11" i="47"/>
  <c r="L10" i="47"/>
  <c r="J10" i="47"/>
  <c r="H10" i="47"/>
  <c r="F10" i="47"/>
  <c r="L9" i="47"/>
  <c r="J9" i="47"/>
  <c r="H9" i="47"/>
  <c r="F9" i="47"/>
  <c r="L8" i="47"/>
  <c r="J8" i="47"/>
  <c r="H8" i="47"/>
  <c r="F8" i="47"/>
  <c r="D8" i="47"/>
  <c r="C7" i="47"/>
  <c r="O135" i="43" l="1"/>
  <c r="K135" i="43"/>
  <c r="I135" i="43"/>
  <c r="H135" i="43"/>
  <c r="G135" i="43"/>
  <c r="S5" i="43"/>
  <c r="P5" i="43"/>
  <c r="I5" i="43"/>
  <c r="F5" i="43"/>
  <c r="O135" i="42"/>
  <c r="N135" i="42"/>
  <c r="K135" i="42"/>
  <c r="T5" i="42"/>
  <c r="S5" i="42"/>
  <c r="Q5" i="42"/>
  <c r="N5" i="42"/>
  <c r="L5" i="42"/>
  <c r="I5" i="42"/>
  <c r="F5" i="42"/>
  <c r="M135" i="41"/>
  <c r="L135" i="41"/>
  <c r="K135" i="41"/>
  <c r="T5" i="41"/>
  <c r="R5" i="41"/>
  <c r="L5" i="41"/>
  <c r="J5" i="41"/>
  <c r="H5" i="41"/>
  <c r="F5" i="41"/>
  <c r="T5" i="40"/>
  <c r="P5" i="40"/>
  <c r="N5" i="40"/>
  <c r="M5" i="40"/>
  <c r="L5" i="40"/>
  <c r="J5" i="40"/>
  <c r="F5" i="40"/>
  <c r="L133" i="39"/>
  <c r="I133" i="39"/>
  <c r="G133" i="39"/>
  <c r="T5" i="39"/>
  <c r="S5" i="39"/>
  <c r="F5" i="39"/>
  <c r="O133" i="38"/>
  <c r="M133" i="38"/>
  <c r="K133" i="38"/>
  <c r="T5" i="38"/>
  <c r="N5" i="38"/>
  <c r="M5" i="38"/>
  <c r="I5" i="38"/>
  <c r="O123" i="37"/>
  <c r="N123" i="37"/>
  <c r="K123" i="37"/>
  <c r="I123" i="37"/>
  <c r="T5" i="37"/>
  <c r="S5" i="37"/>
  <c r="R5" i="37"/>
  <c r="I5" i="37"/>
  <c r="Y29" i="35"/>
  <c r="H29" i="35"/>
  <c r="AN7" i="35"/>
  <c r="P7" i="35"/>
  <c r="H7" i="35"/>
  <c r="N30" i="33"/>
  <c r="O8" i="33"/>
  <c r="L30" i="31"/>
  <c r="J30" i="31"/>
  <c r="F30" i="31"/>
  <c r="D30" i="31"/>
  <c r="J8" i="31"/>
  <c r="H8" i="31"/>
  <c r="D8" i="31"/>
  <c r="L8" i="31"/>
  <c r="F8" i="31"/>
  <c r="H272" i="30"/>
  <c r="F272" i="30"/>
  <c r="D272" i="30"/>
  <c r="L272" i="30"/>
  <c r="J272" i="30"/>
  <c r="C271" i="30"/>
  <c r="B270" i="30"/>
  <c r="O250" i="30"/>
  <c r="N250" i="30"/>
  <c r="H250" i="30"/>
  <c r="F250" i="30"/>
  <c r="D250" i="30"/>
  <c r="J250" i="30"/>
  <c r="C249" i="30"/>
  <c r="B248" i="30"/>
  <c r="O228" i="30"/>
  <c r="N228" i="30"/>
  <c r="H228" i="30"/>
  <c r="F228" i="30"/>
  <c r="D228" i="30"/>
  <c r="J228" i="30"/>
  <c r="C227" i="30"/>
  <c r="B226" i="30"/>
  <c r="H206" i="30"/>
  <c r="F206" i="30"/>
  <c r="D206" i="30"/>
  <c r="L206" i="30"/>
  <c r="J206" i="30"/>
  <c r="C205" i="30"/>
  <c r="B204" i="30"/>
  <c r="N184" i="30"/>
  <c r="H184" i="30"/>
  <c r="F184" i="30"/>
  <c r="D184" i="30"/>
  <c r="O184" i="30"/>
  <c r="L184" i="30"/>
  <c r="J184" i="30"/>
  <c r="C183" i="30"/>
  <c r="B182" i="30"/>
  <c r="O162" i="30"/>
  <c r="N162" i="30"/>
  <c r="H162" i="30"/>
  <c r="F162" i="30"/>
  <c r="D162" i="30"/>
  <c r="J162" i="30"/>
  <c r="C161" i="30"/>
  <c r="B160" i="30"/>
  <c r="O140" i="30"/>
  <c r="N140" i="30"/>
  <c r="F140" i="30"/>
  <c r="D140" i="30"/>
  <c r="L140" i="30"/>
  <c r="J140" i="30"/>
  <c r="H140" i="30"/>
  <c r="C139" i="30"/>
  <c r="B138" i="30"/>
  <c r="F118" i="30"/>
  <c r="D118" i="30"/>
  <c r="N118" i="30"/>
  <c r="J118" i="30"/>
  <c r="H118" i="30"/>
  <c r="C117" i="30"/>
  <c r="B116" i="30"/>
  <c r="F96" i="30"/>
  <c r="D96" i="30"/>
  <c r="O96" i="30"/>
  <c r="L96" i="30"/>
  <c r="J96" i="30"/>
  <c r="H96" i="30"/>
  <c r="C95" i="30"/>
  <c r="O74" i="30"/>
  <c r="N74" i="30"/>
  <c r="L74" i="30"/>
  <c r="D74" i="30"/>
  <c r="J74" i="30"/>
  <c r="H74" i="30"/>
  <c r="F74" i="30"/>
  <c r="C73" i="30"/>
  <c r="D52" i="30"/>
  <c r="C51" i="30"/>
  <c r="N30" i="30"/>
  <c r="L30" i="30"/>
  <c r="J30" i="30"/>
  <c r="D30" i="30"/>
  <c r="O30" i="30"/>
  <c r="F30" i="30"/>
  <c r="C29" i="30"/>
  <c r="L8" i="30"/>
  <c r="F8" i="30"/>
  <c r="D8" i="30"/>
  <c r="J8" i="30"/>
  <c r="C7" i="30"/>
  <c r="M6" i="28"/>
  <c r="B4" i="28"/>
  <c r="B3" i="27"/>
  <c r="AB7" i="22"/>
  <c r="Z7" i="22"/>
  <c r="Y7" i="22"/>
  <c r="X7" i="22"/>
  <c r="AA7" i="22"/>
  <c r="B4" i="22"/>
  <c r="S8" i="21"/>
  <c r="T8" i="21"/>
  <c r="R8" i="21"/>
  <c r="I8" i="21"/>
  <c r="H8" i="21"/>
  <c r="J8" i="21"/>
  <c r="B5" i="21"/>
  <c r="R7" i="19"/>
  <c r="J7" i="19"/>
  <c r="B4" i="19"/>
  <c r="AB6" i="18"/>
  <c r="Z6" i="18"/>
  <c r="AA6" i="18"/>
  <c r="T6" i="18"/>
  <c r="S6" i="18"/>
  <c r="R6" i="18"/>
  <c r="I6" i="18"/>
  <c r="B3" i="18"/>
  <c r="Y7" i="17"/>
  <c r="X7" i="17"/>
  <c r="M7" i="17"/>
  <c r="B4" i="17"/>
  <c r="AA7" i="16"/>
  <c r="M7" i="16"/>
  <c r="L7" i="16"/>
  <c r="B4" i="16"/>
  <c r="W7" i="15"/>
  <c r="M7" i="15"/>
  <c r="L7" i="15"/>
  <c r="K7" i="15"/>
  <c r="I7" i="15"/>
  <c r="J7" i="15"/>
  <c r="B4" i="15"/>
  <c r="V9" i="14"/>
  <c r="K9" i="14"/>
  <c r="B6" i="14"/>
  <c r="W6" i="13"/>
  <c r="M6" i="13"/>
  <c r="L6" i="13"/>
  <c r="K6" i="13"/>
  <c r="J6" i="13"/>
  <c r="I6" i="13"/>
  <c r="B3" i="13"/>
  <c r="X5" i="12"/>
  <c r="W5" i="12"/>
  <c r="V5" i="12"/>
  <c r="I5" i="12"/>
  <c r="S8" i="9"/>
  <c r="P8" i="9"/>
  <c r="W6" i="6"/>
  <c r="V6" i="6"/>
  <c r="U6" i="6"/>
  <c r="S6" i="6"/>
  <c r="M6" i="6"/>
  <c r="J6" i="6"/>
  <c r="B3" i="6"/>
  <c r="T6" i="5"/>
  <c r="S6" i="5"/>
  <c r="L6" i="5"/>
  <c r="K6" i="5"/>
  <c r="J6" i="5"/>
  <c r="B3" i="5"/>
  <c r="N152" i="3"/>
  <c r="M152" i="3"/>
  <c r="K152" i="3"/>
  <c r="J152" i="3"/>
  <c r="N79" i="3"/>
  <c r="K79" i="3"/>
  <c r="J79" i="3"/>
  <c r="N6" i="3"/>
  <c r="M6" i="3"/>
  <c r="K6" i="3"/>
  <c r="J6" i="3"/>
  <c r="N56" i="2"/>
  <c r="N31" i="2"/>
  <c r="L31" i="2"/>
  <c r="K31" i="2"/>
  <c r="J31" i="2"/>
  <c r="M31" i="2"/>
  <c r="N6" i="2"/>
  <c r="M6" i="2"/>
  <c r="L6" i="2"/>
  <c r="J6" i="2"/>
  <c r="B39" i="1"/>
  <c r="B38" i="1"/>
  <c r="B37" i="1"/>
  <c r="M2" i="1"/>
  <c r="C161" i="15"/>
  <c r="G105" i="15"/>
  <c r="F91" i="15"/>
  <c r="E77" i="15"/>
  <c r="D63" i="15"/>
  <c r="W160" i="18"/>
  <c r="E160" i="18"/>
  <c r="N148" i="18"/>
  <c r="P134" i="18"/>
  <c r="D132" i="18"/>
  <c r="V118" i="18"/>
  <c r="F118" i="18"/>
  <c r="D106" i="18"/>
  <c r="X104" i="18"/>
  <c r="V92" i="18"/>
  <c r="F92" i="18"/>
  <c r="X78" i="18"/>
  <c r="L76" i="18"/>
  <c r="N64" i="18"/>
  <c r="E62" i="18"/>
  <c r="F50" i="18"/>
  <c r="W48" i="18"/>
  <c r="X36" i="18"/>
  <c r="O34" i="18"/>
  <c r="P22" i="18"/>
  <c r="D22" i="18"/>
  <c r="V8" i="18"/>
  <c r="G35" i="17"/>
  <c r="C9" i="17"/>
  <c r="E161" i="16"/>
  <c r="F149" i="16"/>
  <c r="D147" i="16"/>
  <c r="E135" i="16"/>
  <c r="C133" i="16"/>
  <c r="D121" i="16"/>
  <c r="C107" i="16"/>
  <c r="G77" i="16"/>
  <c r="F63" i="16"/>
  <c r="G51" i="16"/>
  <c r="E49" i="16"/>
  <c r="F37" i="16"/>
  <c r="D35" i="16"/>
  <c r="E23" i="16"/>
  <c r="F21" i="16"/>
  <c r="G119" i="15"/>
  <c r="F105" i="15"/>
  <c r="E91" i="15"/>
  <c r="D77" i="15"/>
  <c r="C63" i="15"/>
  <c r="C134" i="21"/>
  <c r="V160" i="18"/>
  <c r="D160" i="18"/>
  <c r="M148" i="18"/>
  <c r="O134" i="18"/>
  <c r="C132" i="18"/>
  <c r="U118" i="18"/>
  <c r="E118" i="18"/>
  <c r="C106" i="18"/>
  <c r="W104" i="18"/>
  <c r="G104" i="18"/>
  <c r="U92" i="18"/>
  <c r="E92" i="18"/>
  <c r="W78" i="18"/>
  <c r="G78" i="18"/>
  <c r="X76" i="18"/>
  <c r="L64" i="18"/>
  <c r="P62" i="18"/>
  <c r="C62" i="18"/>
  <c r="D148" i="21"/>
  <c r="N160" i="18"/>
  <c r="V148" i="18"/>
  <c r="F148" i="18"/>
  <c r="X134" i="18"/>
  <c r="L132" i="18"/>
  <c r="N118" i="18"/>
  <c r="L106" i="18"/>
  <c r="P104" i="18"/>
  <c r="N92" i="18"/>
  <c r="P78" i="18"/>
  <c r="F76" i="18"/>
  <c r="G64" i="18"/>
  <c r="X62" i="18"/>
  <c r="L50" i="18"/>
  <c r="P48" i="18"/>
  <c r="D48" i="18"/>
  <c r="E36" i="18"/>
  <c r="V34" i="18"/>
  <c r="W22" i="18"/>
  <c r="N20" i="18"/>
  <c r="O8" i="18"/>
  <c r="D49" i="17"/>
  <c r="E37" i="17"/>
  <c r="C35" i="17"/>
  <c r="D23" i="17"/>
  <c r="E21" i="17"/>
  <c r="R9" i="17"/>
  <c r="G9" i="17"/>
  <c r="G133" i="16"/>
  <c r="F119" i="16"/>
  <c r="G107" i="16"/>
  <c r="E105" i="16"/>
  <c r="F93" i="16"/>
  <c r="D91" i="16"/>
  <c r="E79" i="16"/>
  <c r="C77" i="16"/>
  <c r="D65" i="16"/>
  <c r="C51" i="16"/>
  <c r="U104" i="18"/>
  <c r="P92" i="18"/>
  <c r="O78" i="18"/>
  <c r="N50" i="18"/>
  <c r="W34" i="18"/>
  <c r="X22" i="18"/>
  <c r="C20" i="18"/>
  <c r="D8" i="18"/>
  <c r="D121" i="17"/>
  <c r="Q21" i="17"/>
  <c r="S9" i="17"/>
  <c r="C149" i="16"/>
  <c r="C9" i="16"/>
  <c r="E147" i="15"/>
  <c r="F133" i="15"/>
  <c r="F63" i="15"/>
  <c r="G35" i="15"/>
  <c r="C163" i="14"/>
  <c r="E135" i="14"/>
  <c r="G107" i="14"/>
  <c r="D93" i="14"/>
  <c r="F65" i="14"/>
  <c r="C51" i="14"/>
  <c r="E23" i="14"/>
  <c r="D62" i="11"/>
  <c r="D58" i="11"/>
  <c r="D54" i="11"/>
  <c r="D42" i="11"/>
  <c r="D38" i="11"/>
  <c r="D34" i="11"/>
  <c r="D30" i="11"/>
  <c r="D18" i="11"/>
  <c r="D14" i="11"/>
  <c r="D10" i="11"/>
  <c r="M21" i="9"/>
  <c r="E21" i="9"/>
  <c r="G19" i="9"/>
  <c r="I17" i="9"/>
  <c r="M13" i="9"/>
  <c r="E13" i="9"/>
  <c r="G11" i="9"/>
  <c r="I9" i="9"/>
  <c r="X148" i="18"/>
  <c r="W134" i="18"/>
  <c r="O120" i="18"/>
  <c r="N106" i="18"/>
  <c r="M92" i="18"/>
  <c r="E78" i="18"/>
  <c r="D76" i="18"/>
  <c r="O48" i="18"/>
  <c r="P36" i="18"/>
  <c r="U22" i="18"/>
  <c r="D135" i="17"/>
  <c r="Q9" i="17"/>
  <c r="D147" i="15"/>
  <c r="E133" i="15"/>
  <c r="F119" i="15"/>
  <c r="G49" i="15"/>
  <c r="F35" i="15"/>
  <c r="G149" i="14"/>
  <c r="D135" i="14"/>
  <c r="F107" i="14"/>
  <c r="C93" i="14"/>
  <c r="E65" i="14"/>
  <c r="G37" i="14"/>
  <c r="D23" i="14"/>
  <c r="D106" i="11"/>
  <c r="D102" i="11"/>
  <c r="D98" i="11"/>
  <c r="D86" i="11"/>
  <c r="D82" i="11"/>
  <c r="D78" i="11"/>
  <c r="D74" i="11"/>
  <c r="M20" i="9"/>
  <c r="E20" i="9"/>
  <c r="G18" i="9"/>
  <c r="I16" i="9"/>
  <c r="M12" i="9"/>
  <c r="E12" i="9"/>
  <c r="G10" i="9"/>
  <c r="U148" i="18"/>
  <c r="M134" i="18"/>
  <c r="L120" i="18"/>
  <c r="P118" i="18"/>
  <c r="O104" i="18"/>
  <c r="C92" i="18"/>
  <c r="G90" i="18"/>
  <c r="D50" i="18"/>
  <c r="N34" i="18"/>
  <c r="O22" i="18"/>
  <c r="G49" i="17"/>
  <c r="F35" i="17"/>
  <c r="G23" i="17"/>
  <c r="G91" i="16"/>
  <c r="F77" i="16"/>
  <c r="G65" i="16"/>
  <c r="E63" i="16"/>
  <c r="F51" i="16"/>
  <c r="D49" i="16"/>
  <c r="E37" i="16"/>
  <c r="D23" i="16"/>
  <c r="D133" i="15"/>
  <c r="E119" i="15"/>
  <c r="F49" i="15"/>
  <c r="E35" i="15"/>
  <c r="G21" i="15"/>
  <c r="F149" i="14"/>
  <c r="C135" i="14"/>
  <c r="E107" i="14"/>
  <c r="G79" i="14"/>
  <c r="D65" i="14"/>
  <c r="F37" i="14"/>
  <c r="C23" i="14"/>
  <c r="D61" i="11"/>
  <c r="D57" i="11"/>
  <c r="D53" i="11"/>
  <c r="D41" i="11"/>
  <c r="D37" i="11"/>
  <c r="D33" i="11"/>
  <c r="D17" i="11"/>
  <c r="D13" i="11"/>
  <c r="D9" i="11"/>
  <c r="M19" i="9"/>
  <c r="E19" i="9"/>
  <c r="G17" i="9"/>
  <c r="I15" i="9"/>
  <c r="M11" i="9"/>
  <c r="E11" i="9"/>
  <c r="G9" i="9"/>
  <c r="U21" i="22"/>
  <c r="O146" i="18"/>
  <c r="N132" i="18"/>
  <c r="M118" i="18"/>
  <c r="E104" i="18"/>
  <c r="D90" i="18"/>
  <c r="F64" i="18"/>
  <c r="C50" i="18"/>
  <c r="G48" i="18"/>
  <c r="L34" i="18"/>
  <c r="M22" i="18"/>
  <c r="F49" i="17"/>
  <c r="G37" i="17"/>
  <c r="E35" i="17"/>
  <c r="F23" i="17"/>
  <c r="G21" i="17"/>
  <c r="G105" i="16"/>
  <c r="F91" i="16"/>
  <c r="G79" i="16"/>
  <c r="E77" i="16"/>
  <c r="F65" i="16"/>
  <c r="D63" i="16"/>
  <c r="E51" i="16"/>
  <c r="C49" i="16"/>
  <c r="D37" i="16"/>
  <c r="C23" i="16"/>
  <c r="C133" i="15"/>
  <c r="D119" i="15"/>
  <c r="E105" i="15"/>
  <c r="E49" i="15"/>
  <c r="D35" i="15"/>
  <c r="F21" i="15"/>
  <c r="E149" i="14"/>
  <c r="G121" i="14"/>
  <c r="D107" i="14"/>
  <c r="F79" i="14"/>
  <c r="C65" i="14"/>
  <c r="E37" i="14"/>
  <c r="F62" i="13"/>
  <c r="F20" i="13"/>
  <c r="D53" i="12"/>
  <c r="D57" i="12" s="1"/>
  <c r="D105" i="11"/>
  <c r="D101" i="11"/>
  <c r="D97" i="11"/>
  <c r="D85" i="11"/>
  <c r="D81" i="11"/>
  <c r="D77" i="11"/>
  <c r="M18" i="9"/>
  <c r="E18" i="9"/>
  <c r="G16" i="9"/>
  <c r="I14" i="9"/>
  <c r="L146" i="18"/>
  <c r="G134" i="18"/>
  <c r="C118" i="18"/>
  <c r="V76" i="18"/>
  <c r="V62" i="18"/>
  <c r="F36" i="18"/>
  <c r="F91" i="17"/>
  <c r="D63" i="17"/>
  <c r="E51" i="17"/>
  <c r="C23" i="17"/>
  <c r="G119" i="16"/>
  <c r="E91" i="16"/>
  <c r="F79" i="16"/>
  <c r="C63" i="16"/>
  <c r="D51" i="16"/>
  <c r="G9" i="16"/>
  <c r="G161" i="15"/>
  <c r="D91" i="15"/>
  <c r="C49" i="15"/>
  <c r="D21" i="15"/>
  <c r="F163" i="14"/>
  <c r="E121" i="14"/>
  <c r="D79" i="14"/>
  <c r="C37" i="14"/>
  <c r="W52" i="12"/>
  <c r="W44" i="12"/>
  <c r="W36" i="12"/>
  <c r="W28" i="12"/>
  <c r="W20" i="12"/>
  <c r="E54" i="12"/>
  <c r="D59" i="11"/>
  <c r="D35" i="11"/>
  <c r="G20" i="9"/>
  <c r="I18" i="9"/>
  <c r="M14" i="9"/>
  <c r="G17" i="2"/>
  <c r="E148" i="18"/>
  <c r="N62" i="18"/>
  <c r="C36" i="18"/>
  <c r="G34" i="18"/>
  <c r="N8" i="18"/>
  <c r="D119" i="17"/>
  <c r="E107" i="17"/>
  <c r="C79" i="17"/>
  <c r="S21" i="17"/>
  <c r="U9" i="17"/>
  <c r="G147" i="16"/>
  <c r="E119" i="16"/>
  <c r="F107" i="16"/>
  <c r="C91" i="16"/>
  <c r="D79" i="16"/>
  <c r="G35" i="16"/>
  <c r="U21" i="16"/>
  <c r="F9" i="16"/>
  <c r="F161" i="15"/>
  <c r="C91" i="15"/>
  <c r="C21" i="15"/>
  <c r="E163" i="14"/>
  <c r="D121" i="14"/>
  <c r="C79" i="14"/>
  <c r="R23" i="14"/>
  <c r="W10" i="12"/>
  <c r="D54" i="12"/>
  <c r="D107" i="11"/>
  <c r="D99" i="11"/>
  <c r="D83" i="11"/>
  <c r="D75" i="11"/>
  <c r="D19" i="11"/>
  <c r="D11" i="11"/>
  <c r="E17" i="9"/>
  <c r="G15" i="9"/>
  <c r="I13" i="9"/>
  <c r="M10" i="9"/>
  <c r="E9" i="9"/>
  <c r="M160" i="18"/>
  <c r="W64" i="18"/>
  <c r="M62" i="18"/>
  <c r="X50" i="18"/>
  <c r="U48" i="18"/>
  <c r="G8" i="18"/>
  <c r="C119" i="17"/>
  <c r="D107" i="17"/>
  <c r="R21" i="17"/>
  <c r="T9" i="17"/>
  <c r="C147" i="16"/>
  <c r="D135" i="16"/>
  <c r="C35" i="16"/>
  <c r="E9" i="16"/>
  <c r="E161" i="15"/>
  <c r="G133" i="15"/>
  <c r="G63" i="15"/>
  <c r="D163" i="14"/>
  <c r="C121" i="14"/>
  <c r="G65" i="14"/>
  <c r="W57" i="12"/>
  <c r="W49" i="12"/>
  <c r="W41" i="12"/>
  <c r="W33" i="12"/>
  <c r="W25" i="12"/>
  <c r="W17" i="12"/>
  <c r="C54" i="12"/>
  <c r="W54" i="12"/>
  <c r="D64" i="11"/>
  <c r="D56" i="11"/>
  <c r="D40" i="11"/>
  <c r="D32" i="11"/>
  <c r="E16" i="9"/>
  <c r="G14" i="9"/>
  <c r="I12" i="9"/>
  <c r="E49" i="17"/>
  <c r="F21" i="17"/>
  <c r="C135" i="16"/>
  <c r="D9" i="16"/>
  <c r="D105" i="15"/>
  <c r="V64" i="18"/>
  <c r="P50" i="18"/>
  <c r="F8" i="18"/>
  <c r="D161" i="17"/>
  <c r="F147" i="17"/>
  <c r="F37" i="17"/>
  <c r="E48" i="18"/>
  <c r="L22" i="18"/>
  <c r="P20" i="18"/>
  <c r="C147" i="17"/>
  <c r="E77" i="17"/>
  <c r="F65" i="17"/>
  <c r="C49" i="17"/>
  <c r="D37" i="17"/>
  <c r="U78" i="18"/>
  <c r="V36" i="18"/>
  <c r="F20" i="18"/>
  <c r="D133" i="17"/>
  <c r="E121" i="17"/>
  <c r="C93" i="17"/>
  <c r="D161" i="16"/>
  <c r="E149" i="16"/>
  <c r="C121" i="16"/>
  <c r="C21" i="16"/>
  <c r="F147" i="15"/>
  <c r="C77" i="15"/>
  <c r="F135" i="14"/>
  <c r="E93" i="14"/>
  <c r="D51" i="14"/>
  <c r="F23" i="14"/>
  <c r="G118" i="13"/>
  <c r="F104" i="13"/>
  <c r="E90" i="13"/>
  <c r="W53" i="12"/>
  <c r="W45" i="12"/>
  <c r="W37" i="12"/>
  <c r="W29" i="12"/>
  <c r="W21" i="12"/>
  <c r="W11" i="12"/>
  <c r="E55" i="12"/>
  <c r="D60" i="11"/>
  <c r="D52" i="11"/>
  <c r="D36" i="11"/>
  <c r="I20" i="9"/>
  <c r="M16" i="9"/>
  <c r="E10" i="9"/>
  <c r="G147" i="15"/>
  <c r="D149" i="14"/>
  <c r="C107" i="14"/>
  <c r="W90" i="18"/>
  <c r="F121" i="17"/>
  <c r="C105" i="17"/>
  <c r="G93" i="16"/>
  <c r="D77" i="16"/>
  <c r="C149" i="14"/>
  <c r="L20" i="18"/>
  <c r="E23" i="17"/>
  <c r="C161" i="16"/>
  <c r="E93" i="16"/>
  <c r="C119" i="15"/>
  <c r="C105" i="15"/>
  <c r="G23" i="14"/>
  <c r="U36" i="18"/>
  <c r="D20" i="18"/>
  <c r="D93" i="17"/>
  <c r="F9" i="17"/>
  <c r="F63" i="17"/>
  <c r="F133" i="16"/>
  <c r="E65" i="16"/>
  <c r="G77" i="15"/>
  <c r="D49" i="15"/>
  <c r="E21" i="15"/>
  <c r="G51" i="14"/>
  <c r="E133" i="17"/>
  <c r="D35" i="17"/>
  <c r="G121" i="16"/>
  <c r="D105" i="16"/>
  <c r="C37" i="16"/>
  <c r="D21" i="16"/>
  <c r="C35" i="15"/>
  <c r="E51" i="14"/>
  <c r="F90" i="13"/>
  <c r="W48" i="12"/>
  <c r="W32" i="12"/>
  <c r="W16" i="12"/>
  <c r="G55" i="12"/>
  <c r="G56" i="12"/>
  <c r="D103" i="11"/>
  <c r="D79" i="11"/>
  <c r="C65" i="16"/>
  <c r="F118" i="13"/>
  <c r="A15" i="12"/>
  <c r="F55" i="12"/>
  <c r="W6" i="12"/>
  <c r="D100" i="11"/>
  <c r="D76" i="11"/>
  <c r="F105" i="16"/>
  <c r="E21" i="16"/>
  <c r="G135" i="14"/>
  <c r="E79" i="14"/>
  <c r="D55" i="12"/>
  <c r="E56" i="12"/>
  <c r="D96" i="11"/>
  <c r="D20" i="11"/>
  <c r="G163" i="14"/>
  <c r="G93" i="14"/>
  <c r="F76" i="13"/>
  <c r="E20" i="13"/>
  <c r="F56" i="12"/>
  <c r="W7" i="12"/>
  <c r="D63" i="11"/>
  <c r="D39" i="11"/>
  <c r="D16" i="11"/>
  <c r="E14" i="9"/>
  <c r="G12" i="9"/>
  <c r="R9" i="16"/>
  <c r="F93" i="14"/>
  <c r="G104" i="13"/>
  <c r="E76" i="13"/>
  <c r="W56" i="12"/>
  <c r="W40" i="12"/>
  <c r="W24" i="12"/>
  <c r="C53" i="12"/>
  <c r="I21" i="9"/>
  <c r="M17" i="9"/>
  <c r="I10" i="9"/>
  <c r="D21" i="17"/>
  <c r="F121" i="14"/>
  <c r="D37" i="14"/>
  <c r="D104" i="11"/>
  <c r="D80" i="11"/>
  <c r="D12" i="11"/>
  <c r="E15" i="9"/>
  <c r="G13" i="9"/>
  <c r="I11" i="9"/>
  <c r="D149" i="16"/>
  <c r="G90" i="13"/>
  <c r="D84" i="11"/>
  <c r="D15" i="11"/>
  <c r="I19" i="9"/>
  <c r="C76" i="13"/>
  <c r="D8" i="11"/>
  <c r="G51" i="17"/>
  <c r="E62" i="13"/>
  <c r="F51" i="14"/>
  <c r="D55" i="11"/>
  <c r="M9" i="9"/>
  <c r="G18" i="2"/>
  <c r="C34" i="13"/>
  <c r="W12" i="12"/>
  <c r="M15" i="9"/>
  <c r="G132" i="13"/>
  <c r="D108" i="11"/>
  <c r="E104" i="13"/>
  <c r="G21" i="9"/>
  <c r="D31" i="11"/>
  <c r="C57" i="12" l="1"/>
  <c r="G21" i="16"/>
  <c r="F23" i="16"/>
  <c r="E35" i="16"/>
  <c r="G37" i="16"/>
  <c r="F49" i="16"/>
  <c r="G63" i="16"/>
  <c r="C93" i="16"/>
  <c r="D107" i="16"/>
  <c r="C119" i="16"/>
  <c r="E121" i="16"/>
  <c r="D133" i="16"/>
  <c r="F135" i="16"/>
  <c r="E147" i="16"/>
  <c r="G149" i="16"/>
  <c r="F161" i="16"/>
  <c r="D9" i="17"/>
  <c r="W8" i="18"/>
  <c r="V20" i="18"/>
  <c r="E22" i="18"/>
  <c r="D34" i="18"/>
  <c r="M36" i="18"/>
  <c r="L48" i="18"/>
  <c r="X48" i="18"/>
  <c r="F62" i="18"/>
  <c r="O64" i="18"/>
  <c r="N76" i="18"/>
  <c r="L90" i="18"/>
  <c r="X92" i="18"/>
  <c r="F106" i="18"/>
  <c r="V106" i="18"/>
  <c r="X118" i="18"/>
  <c r="D120" i="18"/>
  <c r="F132" i="18"/>
  <c r="V132" i="18"/>
  <c r="D146" i="18"/>
  <c r="P148" i="18"/>
  <c r="G160" i="18"/>
  <c r="E22" i="21"/>
  <c r="E63" i="15"/>
  <c r="F77" i="15"/>
  <c r="G91" i="15"/>
  <c r="C147" i="15"/>
  <c r="D161" i="15"/>
  <c r="G23" i="16"/>
  <c r="F35" i="16"/>
  <c r="G49" i="16"/>
  <c r="C79" i="16"/>
  <c r="D93" i="16"/>
  <c r="C105" i="16"/>
  <c r="E107" i="16"/>
  <c r="D119" i="16"/>
  <c r="F121" i="16"/>
  <c r="E133" i="16"/>
  <c r="G135" i="16"/>
  <c r="F147" i="16"/>
  <c r="G161" i="16"/>
  <c r="E9" i="17"/>
  <c r="C21" i="17"/>
  <c r="C37" i="17"/>
  <c r="L8" i="18"/>
  <c r="X20" i="18"/>
  <c r="G22" i="18"/>
  <c r="F34" i="18"/>
  <c r="N36" i="18"/>
  <c r="M48" i="18"/>
  <c r="V50" i="18"/>
  <c r="U62" i="18"/>
  <c r="D64" i="18"/>
  <c r="C76" i="18"/>
  <c r="P76" i="18"/>
  <c r="M78" i="18"/>
  <c r="O90" i="18"/>
  <c r="M104" i="18"/>
  <c r="G120" i="18"/>
  <c r="W120" i="18"/>
  <c r="E134" i="18"/>
  <c r="U134" i="18"/>
  <c r="G146" i="18"/>
  <c r="W146" i="18"/>
  <c r="N67" i="3"/>
  <c r="M67" i="3"/>
  <c r="L67" i="3"/>
  <c r="K67" i="3"/>
  <c r="J67" i="3"/>
  <c r="N157" i="3"/>
  <c r="J157" i="3"/>
  <c r="M157" i="3"/>
  <c r="K157" i="3"/>
  <c r="L157" i="3"/>
  <c r="N49" i="2"/>
  <c r="J49" i="2"/>
  <c r="L49" i="2"/>
  <c r="K49" i="2"/>
  <c r="M49" i="2"/>
  <c r="M57" i="3"/>
  <c r="L57" i="3"/>
  <c r="K57" i="3"/>
  <c r="J57" i="3"/>
  <c r="G116" i="3"/>
  <c r="E186" i="3"/>
  <c r="K37" i="5"/>
  <c r="J37" i="5"/>
  <c r="I37" i="5"/>
  <c r="M37" i="5"/>
  <c r="L37" i="5"/>
  <c r="W32" i="6"/>
  <c r="V32" i="6"/>
  <c r="U32" i="6"/>
  <c r="T32" i="6"/>
  <c r="S32" i="6"/>
  <c r="N11" i="2"/>
  <c r="M11" i="2"/>
  <c r="L11" i="2"/>
  <c r="K11" i="2"/>
  <c r="J11" i="2"/>
  <c r="L36" i="2"/>
  <c r="K36" i="2"/>
  <c r="J36" i="2"/>
  <c r="N36" i="2"/>
  <c r="M36" i="2"/>
  <c r="N8" i="3"/>
  <c r="M8" i="3"/>
  <c r="L8" i="3"/>
  <c r="K8" i="3"/>
  <c r="J8" i="3"/>
  <c r="N24" i="3"/>
  <c r="M24" i="3"/>
  <c r="L24" i="3"/>
  <c r="K24" i="3"/>
  <c r="J24" i="3"/>
  <c r="M40" i="3"/>
  <c r="L40" i="3"/>
  <c r="K40" i="3"/>
  <c r="J40" i="3"/>
  <c r="N71" i="3"/>
  <c r="M71" i="3"/>
  <c r="L71" i="3"/>
  <c r="K71" i="3"/>
  <c r="J71" i="3"/>
  <c r="H117" i="3"/>
  <c r="E121" i="3"/>
  <c r="N162" i="3"/>
  <c r="M162" i="3"/>
  <c r="L162" i="3"/>
  <c r="K162" i="3"/>
  <c r="J162" i="3"/>
  <c r="G186" i="3"/>
  <c r="H194" i="3"/>
  <c r="K162" i="14"/>
  <c r="J162" i="14"/>
  <c r="I162" i="14"/>
  <c r="N100" i="3"/>
  <c r="J100" i="3"/>
  <c r="M100" i="3"/>
  <c r="L100" i="3"/>
  <c r="K100" i="3"/>
  <c r="M7" i="6"/>
  <c r="L7" i="6"/>
  <c r="K7" i="6"/>
  <c r="J7" i="6"/>
  <c r="I7" i="6"/>
  <c r="I17" i="2"/>
  <c r="N14" i="2"/>
  <c r="J14" i="2"/>
  <c r="M14" i="2"/>
  <c r="L14" i="2"/>
  <c r="K14" i="2"/>
  <c r="G42" i="2"/>
  <c r="N62" i="2"/>
  <c r="J62" i="2"/>
  <c r="L62" i="2"/>
  <c r="K62" i="2"/>
  <c r="M62" i="2"/>
  <c r="N72" i="2"/>
  <c r="J72" i="2"/>
  <c r="L72" i="2"/>
  <c r="K72" i="2"/>
  <c r="M72" i="2"/>
  <c r="N92" i="3"/>
  <c r="J92" i="3"/>
  <c r="M92" i="3"/>
  <c r="L92" i="3"/>
  <c r="K92" i="3"/>
  <c r="L137" i="3"/>
  <c r="K137" i="3"/>
  <c r="J137" i="3"/>
  <c r="N137" i="3"/>
  <c r="M137" i="3"/>
  <c r="N170" i="3"/>
  <c r="M170" i="3"/>
  <c r="L170" i="3"/>
  <c r="K170" i="3"/>
  <c r="J170" i="3"/>
  <c r="G194" i="3"/>
  <c r="W41" i="5"/>
  <c r="V41" i="5"/>
  <c r="U41" i="5"/>
  <c r="S41" i="5"/>
  <c r="T41" i="5"/>
  <c r="H43" i="2"/>
  <c r="N15" i="3"/>
  <c r="J15" i="3"/>
  <c r="M15" i="3"/>
  <c r="K15" i="3"/>
  <c r="L15" i="3"/>
  <c r="N31" i="3"/>
  <c r="J31" i="3"/>
  <c r="M31" i="3"/>
  <c r="L31" i="3"/>
  <c r="K31" i="3"/>
  <c r="N62" i="3"/>
  <c r="J62" i="3"/>
  <c r="M62" i="3"/>
  <c r="K62" i="3"/>
  <c r="L62" i="3"/>
  <c r="L82" i="3"/>
  <c r="K82" i="3"/>
  <c r="J82" i="3"/>
  <c r="N82" i="3"/>
  <c r="M82" i="3"/>
  <c r="E113" i="3"/>
  <c r="L106" i="3"/>
  <c r="I117" i="3"/>
  <c r="K106" i="3"/>
  <c r="J106" i="3"/>
  <c r="N106" i="3"/>
  <c r="M106" i="3"/>
  <c r="F122" i="3"/>
  <c r="N154" i="3"/>
  <c r="M154" i="3"/>
  <c r="L154" i="3"/>
  <c r="K154" i="3"/>
  <c r="J154" i="3"/>
  <c r="H186" i="3"/>
  <c r="E191" i="3"/>
  <c r="N212" i="3"/>
  <c r="J212" i="3"/>
  <c r="M212" i="3"/>
  <c r="K212" i="3"/>
  <c r="L212" i="3"/>
  <c r="U34" i="6"/>
  <c r="T34" i="6"/>
  <c r="S34" i="6"/>
  <c r="W34" i="6"/>
  <c r="V34" i="6"/>
  <c r="Z15" i="13"/>
  <c r="Y15" i="13"/>
  <c r="X15" i="13"/>
  <c r="W15" i="13"/>
  <c r="AA15" i="13"/>
  <c r="K58" i="14"/>
  <c r="J58" i="14"/>
  <c r="I58" i="14"/>
  <c r="L32" i="2"/>
  <c r="K32" i="2"/>
  <c r="J32" i="2"/>
  <c r="N32" i="2"/>
  <c r="M32" i="2"/>
  <c r="N36" i="3"/>
  <c r="M36" i="3"/>
  <c r="L36" i="3"/>
  <c r="K36" i="3"/>
  <c r="J36" i="3"/>
  <c r="K29" i="5"/>
  <c r="J29" i="5"/>
  <c r="I29" i="5"/>
  <c r="M29" i="5"/>
  <c r="L29" i="5"/>
  <c r="N12" i="3"/>
  <c r="M12" i="3"/>
  <c r="L12" i="3"/>
  <c r="K12" i="3"/>
  <c r="J12" i="3"/>
  <c r="M48" i="3"/>
  <c r="L48" i="3"/>
  <c r="K48" i="3"/>
  <c r="J48" i="3"/>
  <c r="L86" i="3"/>
  <c r="K86" i="3"/>
  <c r="J86" i="3"/>
  <c r="N86" i="3"/>
  <c r="M86" i="3"/>
  <c r="L90" i="3"/>
  <c r="K90" i="3"/>
  <c r="J90" i="3"/>
  <c r="N90" i="3"/>
  <c r="M90" i="3"/>
  <c r="G114" i="3"/>
  <c r="N139" i="3"/>
  <c r="J139" i="3"/>
  <c r="M139" i="3"/>
  <c r="L139" i="3"/>
  <c r="K139" i="3"/>
  <c r="N181" i="3"/>
  <c r="J181" i="3"/>
  <c r="I192" i="3"/>
  <c r="M181" i="3"/>
  <c r="L181" i="3"/>
  <c r="K181" i="3"/>
  <c r="N217" i="3"/>
  <c r="M217" i="3"/>
  <c r="L217" i="3"/>
  <c r="K217" i="3"/>
  <c r="J217" i="3"/>
  <c r="U27" i="5"/>
  <c r="T27" i="5"/>
  <c r="S27" i="5"/>
  <c r="W27" i="5"/>
  <c r="V27" i="5"/>
  <c r="P20" i="9"/>
  <c r="O20" i="9"/>
  <c r="N7" i="2"/>
  <c r="M7" i="2"/>
  <c r="L7" i="2"/>
  <c r="K7" i="2"/>
  <c r="J7" i="2"/>
  <c r="N20" i="3"/>
  <c r="M20" i="3"/>
  <c r="L20" i="3"/>
  <c r="K20" i="3"/>
  <c r="J20" i="3"/>
  <c r="N84" i="3"/>
  <c r="J84" i="3"/>
  <c r="L84" i="3"/>
  <c r="K84" i="3"/>
  <c r="M84" i="3"/>
  <c r="L145" i="3"/>
  <c r="K145" i="3"/>
  <c r="J145" i="3"/>
  <c r="N145" i="3"/>
  <c r="M145" i="3"/>
  <c r="N178" i="3"/>
  <c r="M178" i="3"/>
  <c r="I189" i="3"/>
  <c r="L178" i="3"/>
  <c r="K178" i="3"/>
  <c r="J178" i="3"/>
  <c r="N22" i="2"/>
  <c r="M22" i="2"/>
  <c r="L22" i="2"/>
  <c r="K22" i="2"/>
  <c r="J22" i="2"/>
  <c r="L40" i="2"/>
  <c r="K40" i="2"/>
  <c r="J40" i="2"/>
  <c r="N40" i="2"/>
  <c r="I43" i="2"/>
  <c r="M40" i="2"/>
  <c r="L60" i="2"/>
  <c r="K60" i="2"/>
  <c r="J60" i="2"/>
  <c r="N60" i="2"/>
  <c r="M60" i="2"/>
  <c r="N28" i="3"/>
  <c r="M28" i="3"/>
  <c r="L28" i="3"/>
  <c r="K28" i="3"/>
  <c r="J28" i="3"/>
  <c r="L98" i="3"/>
  <c r="K98" i="3"/>
  <c r="J98" i="3"/>
  <c r="N98" i="3"/>
  <c r="M98" i="3"/>
  <c r="G122" i="3"/>
  <c r="F191" i="3"/>
  <c r="M121" i="13"/>
  <c r="L121" i="13"/>
  <c r="I121" i="13"/>
  <c r="K121" i="13"/>
  <c r="J121" i="13"/>
  <c r="N34" i="2"/>
  <c r="J34" i="2"/>
  <c r="L34" i="2"/>
  <c r="K34" i="2"/>
  <c r="M34" i="2"/>
  <c r="F42" i="2"/>
  <c r="L64" i="2"/>
  <c r="K64" i="2"/>
  <c r="J64" i="2"/>
  <c r="I67" i="2"/>
  <c r="N64" i="2"/>
  <c r="M64" i="2"/>
  <c r="L74" i="2"/>
  <c r="K74" i="2"/>
  <c r="J74" i="2"/>
  <c r="N74" i="2"/>
  <c r="M74" i="2"/>
  <c r="N16" i="3"/>
  <c r="M16" i="3"/>
  <c r="L16" i="3"/>
  <c r="K16" i="3"/>
  <c r="J16" i="3"/>
  <c r="N32" i="3"/>
  <c r="M32" i="3"/>
  <c r="L32" i="3"/>
  <c r="K32" i="3"/>
  <c r="J32" i="3"/>
  <c r="M56" i="3"/>
  <c r="L56" i="3"/>
  <c r="K56" i="3"/>
  <c r="J56" i="3"/>
  <c r="N63" i="3"/>
  <c r="M63" i="3"/>
  <c r="L63" i="3"/>
  <c r="K63" i="3"/>
  <c r="J63" i="3"/>
  <c r="E119" i="3"/>
  <c r="N173" i="3"/>
  <c r="J173" i="3"/>
  <c r="M173" i="3"/>
  <c r="K173" i="3"/>
  <c r="L173" i="3"/>
  <c r="N209" i="3"/>
  <c r="M209" i="3"/>
  <c r="L209" i="3"/>
  <c r="K209" i="3"/>
  <c r="J209" i="3"/>
  <c r="K21" i="5"/>
  <c r="J21" i="5"/>
  <c r="I21" i="5"/>
  <c r="M21" i="5"/>
  <c r="L21" i="5"/>
  <c r="U51" i="5"/>
  <c r="T51" i="5"/>
  <c r="S51" i="5"/>
  <c r="W51" i="5"/>
  <c r="V51" i="5"/>
  <c r="U35" i="5"/>
  <c r="T35" i="5"/>
  <c r="S35" i="5"/>
  <c r="W35" i="5"/>
  <c r="V35" i="5"/>
  <c r="N48" i="12"/>
  <c r="M48" i="12"/>
  <c r="L48" i="12"/>
  <c r="K48" i="12"/>
  <c r="J48" i="12"/>
  <c r="I48" i="12"/>
  <c r="G68" i="2"/>
  <c r="E194" i="3"/>
  <c r="N15" i="2"/>
  <c r="I18" i="2"/>
  <c r="M15" i="2"/>
  <c r="L15" i="2"/>
  <c r="K15" i="2"/>
  <c r="J15" i="2"/>
  <c r="L47" i="2"/>
  <c r="K47" i="2"/>
  <c r="J47" i="2"/>
  <c r="N47" i="2"/>
  <c r="M47" i="2"/>
  <c r="F114" i="3"/>
  <c r="M43" i="5"/>
  <c r="L43" i="5"/>
  <c r="K43" i="5"/>
  <c r="I43" i="5"/>
  <c r="J43" i="5"/>
  <c r="O13" i="9"/>
  <c r="P13" i="9"/>
  <c r="E67" i="2"/>
  <c r="M41" i="3"/>
  <c r="L41" i="3"/>
  <c r="K41" i="3"/>
  <c r="J41" i="3"/>
  <c r="N7" i="3"/>
  <c r="J7" i="3"/>
  <c r="M7" i="3"/>
  <c r="K7" i="3"/>
  <c r="L7" i="3"/>
  <c r="N23" i="3"/>
  <c r="J23" i="3"/>
  <c r="M23" i="3"/>
  <c r="K23" i="3"/>
  <c r="L23" i="3"/>
  <c r="N39" i="3"/>
  <c r="J39" i="3"/>
  <c r="M39" i="3"/>
  <c r="L39" i="3"/>
  <c r="K39" i="3"/>
  <c r="J46" i="3"/>
  <c r="M46" i="3"/>
  <c r="K46" i="3"/>
  <c r="L46" i="3"/>
  <c r="N70" i="3"/>
  <c r="J70" i="3"/>
  <c r="M70" i="3"/>
  <c r="L70" i="3"/>
  <c r="K70" i="3"/>
  <c r="N108" i="3"/>
  <c r="J108" i="3"/>
  <c r="I119" i="3"/>
  <c r="M108" i="3"/>
  <c r="L108" i="3"/>
  <c r="K108" i="3"/>
  <c r="N165" i="3"/>
  <c r="J165" i="3"/>
  <c r="M165" i="3"/>
  <c r="K165" i="3"/>
  <c r="L165" i="3"/>
  <c r="G189" i="3"/>
  <c r="U8" i="5"/>
  <c r="T8" i="5"/>
  <c r="S8" i="5"/>
  <c r="W8" i="5"/>
  <c r="V8" i="5"/>
  <c r="W30" i="6"/>
  <c r="S30" i="6"/>
  <c r="U30" i="6"/>
  <c r="T30" i="6"/>
  <c r="V30" i="6"/>
  <c r="V10" i="6"/>
  <c r="U10" i="6"/>
  <c r="T10" i="6"/>
  <c r="S10" i="6"/>
  <c r="W10" i="6"/>
  <c r="L12" i="6"/>
  <c r="K12" i="6"/>
  <c r="J12" i="6"/>
  <c r="I12" i="6"/>
  <c r="M12" i="6"/>
  <c r="M18" i="6"/>
  <c r="L18" i="6"/>
  <c r="K18" i="6"/>
  <c r="I18" i="6"/>
  <c r="J18" i="6"/>
  <c r="M86" i="13"/>
  <c r="L86" i="13"/>
  <c r="I86" i="13"/>
  <c r="K86" i="13"/>
  <c r="J86" i="13"/>
  <c r="M60" i="15"/>
  <c r="L60" i="15"/>
  <c r="K60" i="15"/>
  <c r="J60" i="15"/>
  <c r="I60" i="15"/>
  <c r="L8" i="2"/>
  <c r="K8" i="2"/>
  <c r="J8" i="2"/>
  <c r="N8" i="2"/>
  <c r="M8" i="2"/>
  <c r="L16" i="2"/>
  <c r="K16" i="2"/>
  <c r="J16" i="2"/>
  <c r="M16" i="2"/>
  <c r="L23" i="2"/>
  <c r="K23" i="2"/>
  <c r="J23" i="2"/>
  <c r="N23" i="2"/>
  <c r="M23" i="2"/>
  <c r="I42" i="2"/>
  <c r="N39" i="2"/>
  <c r="M39" i="2"/>
  <c r="L39" i="2"/>
  <c r="J39" i="2"/>
  <c r="K39" i="2"/>
  <c r="G67" i="2"/>
  <c r="L9" i="3"/>
  <c r="K9" i="3"/>
  <c r="J9" i="3"/>
  <c r="N9" i="3"/>
  <c r="M9" i="3"/>
  <c r="L17" i="3"/>
  <c r="K17" i="3"/>
  <c r="J17" i="3"/>
  <c r="N17" i="3"/>
  <c r="M17" i="3"/>
  <c r="L25" i="3"/>
  <c r="K25" i="3"/>
  <c r="J25" i="3"/>
  <c r="N25" i="3"/>
  <c r="M25" i="3"/>
  <c r="L33" i="3"/>
  <c r="K33" i="3"/>
  <c r="J33" i="3"/>
  <c r="N33" i="3"/>
  <c r="M33" i="3"/>
  <c r="L50" i="3"/>
  <c r="K50" i="3"/>
  <c r="J50" i="3"/>
  <c r="M50" i="3"/>
  <c r="L64" i="3"/>
  <c r="K64" i="3"/>
  <c r="J64" i="3"/>
  <c r="N64" i="3"/>
  <c r="M64" i="3"/>
  <c r="L72" i="3"/>
  <c r="K72" i="3"/>
  <c r="J72" i="3"/>
  <c r="N72" i="3"/>
  <c r="M72" i="3"/>
  <c r="N81" i="3"/>
  <c r="M81" i="3"/>
  <c r="L81" i="3"/>
  <c r="J81" i="3"/>
  <c r="K81" i="3"/>
  <c r="N89" i="3"/>
  <c r="M89" i="3"/>
  <c r="L89" i="3"/>
  <c r="K89" i="3"/>
  <c r="J89" i="3"/>
  <c r="N97" i="3"/>
  <c r="M97" i="3"/>
  <c r="L97" i="3"/>
  <c r="K97" i="3"/>
  <c r="J97" i="3"/>
  <c r="G113" i="3"/>
  <c r="N105" i="3"/>
  <c r="M105" i="3"/>
  <c r="I116" i="3"/>
  <c r="L105" i="3"/>
  <c r="K105" i="3"/>
  <c r="J105" i="3"/>
  <c r="E118" i="3"/>
  <c r="G121" i="3"/>
  <c r="N136" i="3"/>
  <c r="M136" i="3"/>
  <c r="L136" i="3"/>
  <c r="K136" i="3"/>
  <c r="J136" i="3"/>
  <c r="N144" i="3"/>
  <c r="M144" i="3"/>
  <c r="L144" i="3"/>
  <c r="K144" i="3"/>
  <c r="J144" i="3"/>
  <c r="L159" i="3"/>
  <c r="K159" i="3"/>
  <c r="J159" i="3"/>
  <c r="N159" i="3"/>
  <c r="M159" i="3"/>
  <c r="L167" i="3"/>
  <c r="K167" i="3"/>
  <c r="J167" i="3"/>
  <c r="N167" i="3"/>
  <c r="M167" i="3"/>
  <c r="L175" i="3"/>
  <c r="K175" i="3"/>
  <c r="J175" i="3"/>
  <c r="N175" i="3"/>
  <c r="M175" i="3"/>
  <c r="I186" i="3"/>
  <c r="L183" i="3"/>
  <c r="K183" i="3"/>
  <c r="J183" i="3"/>
  <c r="N183" i="3"/>
  <c r="I194" i="3"/>
  <c r="M183" i="3"/>
  <c r="L214" i="3"/>
  <c r="K214" i="3"/>
  <c r="J214" i="3"/>
  <c r="N214" i="3"/>
  <c r="M214" i="3"/>
  <c r="L113" i="13"/>
  <c r="K113" i="13"/>
  <c r="J113" i="13"/>
  <c r="I113" i="13"/>
  <c r="M113" i="13"/>
  <c r="N10" i="2"/>
  <c r="J10" i="2"/>
  <c r="M10" i="2"/>
  <c r="L10" i="2"/>
  <c r="K10" i="2"/>
  <c r="J20" i="2"/>
  <c r="M20" i="2"/>
  <c r="L20" i="2"/>
  <c r="K20" i="2"/>
  <c r="N11" i="3"/>
  <c r="J11" i="3"/>
  <c r="M11" i="3"/>
  <c r="L11" i="3"/>
  <c r="K11" i="3"/>
  <c r="N19" i="3"/>
  <c r="J19" i="3"/>
  <c r="M19" i="3"/>
  <c r="L19" i="3"/>
  <c r="K19" i="3"/>
  <c r="N27" i="3"/>
  <c r="J27" i="3"/>
  <c r="M27" i="3"/>
  <c r="L27" i="3"/>
  <c r="K27" i="3"/>
  <c r="N35" i="3"/>
  <c r="J35" i="3"/>
  <c r="M35" i="3"/>
  <c r="L35" i="3"/>
  <c r="K35" i="3"/>
  <c r="J54" i="3"/>
  <c r="M54" i="3"/>
  <c r="L54" i="3"/>
  <c r="K54" i="3"/>
  <c r="N66" i="3"/>
  <c r="J66" i="3"/>
  <c r="M66" i="3"/>
  <c r="L66" i="3"/>
  <c r="K66" i="3"/>
  <c r="H113" i="3"/>
  <c r="F118" i="3"/>
  <c r="H121" i="3"/>
  <c r="N153" i="3"/>
  <c r="J153" i="3"/>
  <c r="M153" i="3"/>
  <c r="L153" i="3"/>
  <c r="K153" i="3"/>
  <c r="N161" i="3"/>
  <c r="J161" i="3"/>
  <c r="M161" i="3"/>
  <c r="L161" i="3"/>
  <c r="K161" i="3"/>
  <c r="N169" i="3"/>
  <c r="J169" i="3"/>
  <c r="M169" i="3"/>
  <c r="L169" i="3"/>
  <c r="K169" i="3"/>
  <c r="N177" i="3"/>
  <c r="J177" i="3"/>
  <c r="M177" i="3"/>
  <c r="L177" i="3"/>
  <c r="K177" i="3"/>
  <c r="I188" i="3"/>
  <c r="E190" i="3"/>
  <c r="N185" i="3"/>
  <c r="J185" i="3"/>
  <c r="I196" i="3"/>
  <c r="M185" i="3"/>
  <c r="L185" i="3"/>
  <c r="K185" i="3"/>
  <c r="N208" i="3"/>
  <c r="J208" i="3"/>
  <c r="M208" i="3"/>
  <c r="L208" i="3"/>
  <c r="K208" i="3"/>
  <c r="N216" i="3"/>
  <c r="J216" i="3"/>
  <c r="M216" i="3"/>
  <c r="L216" i="3"/>
  <c r="K216" i="3"/>
  <c r="M52" i="13"/>
  <c r="L52" i="13"/>
  <c r="I52" i="13"/>
  <c r="K52" i="13"/>
  <c r="J52" i="13"/>
  <c r="L153" i="15"/>
  <c r="K153" i="15"/>
  <c r="J153" i="15"/>
  <c r="M153" i="15"/>
  <c r="I153" i="15"/>
  <c r="H161" i="15"/>
  <c r="L94" i="3"/>
  <c r="K94" i="3"/>
  <c r="J94" i="3"/>
  <c r="N94" i="3"/>
  <c r="M94" i="3"/>
  <c r="L102" i="3"/>
  <c r="K102" i="3"/>
  <c r="J102" i="3"/>
  <c r="N102" i="3"/>
  <c r="M102" i="3"/>
  <c r="I113" i="3"/>
  <c r="E115" i="3"/>
  <c r="G118" i="3"/>
  <c r="L110" i="3"/>
  <c r="K110" i="3"/>
  <c r="J110" i="3"/>
  <c r="N110" i="3"/>
  <c r="I121" i="3"/>
  <c r="M110" i="3"/>
  <c r="E123" i="3"/>
  <c r="L141" i="3"/>
  <c r="K141" i="3"/>
  <c r="J141" i="3"/>
  <c r="N141" i="3"/>
  <c r="M141" i="3"/>
  <c r="N158" i="3"/>
  <c r="M158" i="3"/>
  <c r="L158" i="3"/>
  <c r="K158" i="3"/>
  <c r="J158" i="3"/>
  <c r="N166" i="3"/>
  <c r="M166" i="3"/>
  <c r="L166" i="3"/>
  <c r="K166" i="3"/>
  <c r="J166" i="3"/>
  <c r="N174" i="3"/>
  <c r="M174" i="3"/>
  <c r="L174" i="3"/>
  <c r="K174" i="3"/>
  <c r="J174" i="3"/>
  <c r="E187" i="3"/>
  <c r="N182" i="3"/>
  <c r="M182" i="3"/>
  <c r="L182" i="3"/>
  <c r="I193" i="3"/>
  <c r="K182" i="3"/>
  <c r="J182" i="3"/>
  <c r="E195" i="3"/>
  <c r="N213" i="3"/>
  <c r="M213" i="3"/>
  <c r="L213" i="3"/>
  <c r="K213" i="3"/>
  <c r="J213" i="3"/>
  <c r="U16" i="5"/>
  <c r="T16" i="5"/>
  <c r="S16" i="5"/>
  <c r="W16" i="5"/>
  <c r="V16" i="5"/>
  <c r="U18" i="6"/>
  <c r="T18" i="6"/>
  <c r="S18" i="6"/>
  <c r="W18" i="6"/>
  <c r="V18" i="6"/>
  <c r="K20" i="6"/>
  <c r="J20" i="6"/>
  <c r="I20" i="6"/>
  <c r="M20" i="6"/>
  <c r="L20" i="6"/>
  <c r="M48" i="6"/>
  <c r="I48" i="6"/>
  <c r="K48" i="6"/>
  <c r="J48" i="6"/>
  <c r="L48" i="6"/>
  <c r="M50" i="6"/>
  <c r="L50" i="6"/>
  <c r="K50" i="6"/>
  <c r="J50" i="6"/>
  <c r="I50" i="6"/>
  <c r="K52" i="6"/>
  <c r="J52" i="6"/>
  <c r="I52" i="6"/>
  <c r="M52" i="6"/>
  <c r="L52" i="6"/>
  <c r="L79" i="13"/>
  <c r="K79" i="13"/>
  <c r="J79" i="13"/>
  <c r="I79" i="13"/>
  <c r="M79" i="13"/>
  <c r="K76" i="14"/>
  <c r="J76" i="14"/>
  <c r="I76" i="14"/>
  <c r="Z145" i="18"/>
  <c r="AB145" i="18"/>
  <c r="AA145" i="18"/>
  <c r="K19" i="2"/>
  <c r="M19" i="2"/>
  <c r="L19" i="2"/>
  <c r="J19" i="2"/>
  <c r="N38" i="2"/>
  <c r="J38" i="2"/>
  <c r="K38" i="2"/>
  <c r="L38" i="2"/>
  <c r="M38" i="2"/>
  <c r="E43" i="2"/>
  <c r="M49" i="3"/>
  <c r="L49" i="3"/>
  <c r="K49" i="3"/>
  <c r="J49" i="3"/>
  <c r="N80" i="3"/>
  <c r="J80" i="3"/>
  <c r="K80" i="3"/>
  <c r="M80" i="3"/>
  <c r="L80" i="3"/>
  <c r="N88" i="3"/>
  <c r="J88" i="3"/>
  <c r="K88" i="3"/>
  <c r="M88" i="3"/>
  <c r="L88" i="3"/>
  <c r="N96" i="3"/>
  <c r="J96" i="3"/>
  <c r="K96" i="3"/>
  <c r="M96" i="3"/>
  <c r="L96" i="3"/>
  <c r="N104" i="3"/>
  <c r="J104" i="3"/>
  <c r="K104" i="3"/>
  <c r="I115" i="3"/>
  <c r="L104" i="3"/>
  <c r="M104" i="3"/>
  <c r="E117" i="3"/>
  <c r="G120" i="3"/>
  <c r="N112" i="3"/>
  <c r="J112" i="3"/>
  <c r="K112" i="3"/>
  <c r="M112" i="3"/>
  <c r="L112" i="3"/>
  <c r="I123" i="3"/>
  <c r="N135" i="3"/>
  <c r="J135" i="3"/>
  <c r="K135" i="3"/>
  <c r="M135" i="3"/>
  <c r="L135" i="3"/>
  <c r="N143" i="3"/>
  <c r="J143" i="3"/>
  <c r="K143" i="3"/>
  <c r="L143" i="3"/>
  <c r="M143" i="3"/>
  <c r="H190" i="3"/>
  <c r="M32" i="6"/>
  <c r="I32" i="6"/>
  <c r="K32" i="6"/>
  <c r="J32" i="6"/>
  <c r="L32" i="6"/>
  <c r="M34" i="6"/>
  <c r="L34" i="6"/>
  <c r="K34" i="6"/>
  <c r="J34" i="6"/>
  <c r="I34" i="6"/>
  <c r="K36" i="6"/>
  <c r="J36" i="6"/>
  <c r="I36" i="6"/>
  <c r="M36" i="6"/>
  <c r="L36" i="6"/>
  <c r="M19" i="13"/>
  <c r="L19" i="13"/>
  <c r="I19" i="13"/>
  <c r="K19" i="13"/>
  <c r="J19" i="13"/>
  <c r="L148" i="13"/>
  <c r="K148" i="13"/>
  <c r="J148" i="13"/>
  <c r="I148" i="13"/>
  <c r="M148" i="13"/>
  <c r="L12" i="2"/>
  <c r="K12" i="2"/>
  <c r="J12" i="2"/>
  <c r="N12" i="2"/>
  <c r="M12" i="2"/>
  <c r="N35" i="2"/>
  <c r="M35" i="2"/>
  <c r="L35" i="2"/>
  <c r="J35" i="2"/>
  <c r="K35" i="2"/>
  <c r="G43" i="2"/>
  <c r="E68" i="2"/>
  <c r="L13" i="3"/>
  <c r="K13" i="3"/>
  <c r="J13" i="3"/>
  <c r="N13" i="3"/>
  <c r="M13" i="3"/>
  <c r="L21" i="3"/>
  <c r="K21" i="3"/>
  <c r="J21" i="3"/>
  <c r="N21" i="3"/>
  <c r="M21" i="3"/>
  <c r="L29" i="3"/>
  <c r="K29" i="3"/>
  <c r="J29" i="3"/>
  <c r="N29" i="3"/>
  <c r="M29" i="3"/>
  <c r="L37" i="3"/>
  <c r="K37" i="3"/>
  <c r="J37" i="3"/>
  <c r="N37" i="3"/>
  <c r="M37" i="3"/>
  <c r="L42" i="3"/>
  <c r="K42" i="3"/>
  <c r="J42" i="3"/>
  <c r="M42" i="3"/>
  <c r="L58" i="3"/>
  <c r="K58" i="3"/>
  <c r="J58" i="3"/>
  <c r="M58" i="3"/>
  <c r="L68" i="3"/>
  <c r="K68" i="3"/>
  <c r="J68" i="3"/>
  <c r="N68" i="3"/>
  <c r="M68" i="3"/>
  <c r="N85" i="3"/>
  <c r="M85" i="3"/>
  <c r="L85" i="3"/>
  <c r="K85" i="3"/>
  <c r="J85" i="3"/>
  <c r="N93" i="3"/>
  <c r="M93" i="3"/>
  <c r="L93" i="3"/>
  <c r="K93" i="3"/>
  <c r="J93" i="3"/>
  <c r="N101" i="3"/>
  <c r="M101" i="3"/>
  <c r="L101" i="3"/>
  <c r="J101" i="3"/>
  <c r="K101" i="3"/>
  <c r="E114" i="3"/>
  <c r="G117" i="3"/>
  <c r="N109" i="3"/>
  <c r="M109" i="3"/>
  <c r="L109" i="3"/>
  <c r="I120" i="3"/>
  <c r="J109" i="3"/>
  <c r="K109" i="3"/>
  <c r="E122" i="3"/>
  <c r="N140" i="3"/>
  <c r="M140" i="3"/>
  <c r="L140" i="3"/>
  <c r="K140" i="3"/>
  <c r="J140" i="3"/>
  <c r="L155" i="3"/>
  <c r="K155" i="3"/>
  <c r="J155" i="3"/>
  <c r="N155" i="3"/>
  <c r="M155" i="3"/>
  <c r="L163" i="3"/>
  <c r="K163" i="3"/>
  <c r="J163" i="3"/>
  <c r="N163" i="3"/>
  <c r="M163" i="3"/>
  <c r="L171" i="3"/>
  <c r="K171" i="3"/>
  <c r="J171" i="3"/>
  <c r="N171" i="3"/>
  <c r="M171" i="3"/>
  <c r="L179" i="3"/>
  <c r="I190" i="3"/>
  <c r="K179" i="3"/>
  <c r="J179" i="3"/>
  <c r="N179" i="3"/>
  <c r="M179" i="3"/>
  <c r="L210" i="3"/>
  <c r="K210" i="3"/>
  <c r="J210" i="3"/>
  <c r="N210" i="3"/>
  <c r="M210" i="3"/>
  <c r="L218" i="3"/>
  <c r="K218" i="3"/>
  <c r="J218" i="3"/>
  <c r="N218" i="3"/>
  <c r="M218" i="3"/>
  <c r="W11" i="6"/>
  <c r="S11" i="6"/>
  <c r="V11" i="6"/>
  <c r="U11" i="6"/>
  <c r="T11" i="6"/>
  <c r="M13" i="6"/>
  <c r="I13" i="6"/>
  <c r="L13" i="6"/>
  <c r="K13" i="6"/>
  <c r="J13" i="6"/>
  <c r="U26" i="6"/>
  <c r="T26" i="6"/>
  <c r="S26" i="6"/>
  <c r="W26" i="6"/>
  <c r="V26" i="6"/>
  <c r="W46" i="6"/>
  <c r="S46" i="6"/>
  <c r="U46" i="6"/>
  <c r="T46" i="6"/>
  <c r="V46" i="6"/>
  <c r="W48" i="6"/>
  <c r="V48" i="6"/>
  <c r="U48" i="6"/>
  <c r="T48" i="6"/>
  <c r="S48" i="6"/>
  <c r="U50" i="6"/>
  <c r="T50" i="6"/>
  <c r="S50" i="6"/>
  <c r="W50" i="6"/>
  <c r="V50" i="6"/>
  <c r="L44" i="13"/>
  <c r="K44" i="13"/>
  <c r="J44" i="13"/>
  <c r="I44" i="13"/>
  <c r="M44" i="13"/>
  <c r="W13" i="6"/>
  <c r="V13" i="6"/>
  <c r="U13" i="6"/>
  <c r="T13" i="6"/>
  <c r="S13" i="6"/>
  <c r="M15" i="6"/>
  <c r="L15" i="6"/>
  <c r="K15" i="6"/>
  <c r="J15" i="6"/>
  <c r="I15" i="6"/>
  <c r="W22" i="6"/>
  <c r="S22" i="6"/>
  <c r="U22" i="6"/>
  <c r="V22" i="6"/>
  <c r="T22" i="6"/>
  <c r="M24" i="6"/>
  <c r="I24" i="6"/>
  <c r="K24" i="6"/>
  <c r="L24" i="6"/>
  <c r="J24" i="6"/>
  <c r="W38" i="6"/>
  <c r="S38" i="6"/>
  <c r="V38" i="6"/>
  <c r="U38" i="6"/>
  <c r="T38" i="6"/>
  <c r="M40" i="6"/>
  <c r="I40" i="6"/>
  <c r="L40" i="6"/>
  <c r="K40" i="6"/>
  <c r="J40" i="6"/>
  <c r="S18" i="9"/>
  <c r="R18" i="9"/>
  <c r="X8" i="12"/>
  <c r="U8" i="12"/>
  <c r="V8" i="12"/>
  <c r="N10" i="12"/>
  <c r="M10" i="12"/>
  <c r="L10" i="12"/>
  <c r="I10" i="12"/>
  <c r="K10" i="12"/>
  <c r="J10" i="12"/>
  <c r="M26" i="13"/>
  <c r="L26" i="13"/>
  <c r="K26" i="13"/>
  <c r="J26" i="13"/>
  <c r="I26" i="13"/>
  <c r="H34" i="13"/>
  <c r="M60" i="13"/>
  <c r="L60" i="13"/>
  <c r="K60" i="13"/>
  <c r="J60" i="13"/>
  <c r="I60" i="13"/>
  <c r="M95" i="13"/>
  <c r="L95" i="13"/>
  <c r="K95" i="13"/>
  <c r="J95" i="13"/>
  <c r="I95" i="13"/>
  <c r="M129" i="13"/>
  <c r="L129" i="13"/>
  <c r="K129" i="13"/>
  <c r="J129" i="13"/>
  <c r="I129" i="13"/>
  <c r="K59" i="14"/>
  <c r="J59" i="14"/>
  <c r="I59" i="14"/>
  <c r="K161" i="14"/>
  <c r="J161" i="14"/>
  <c r="I161" i="14"/>
  <c r="AA17" i="15"/>
  <c r="Z17" i="15"/>
  <c r="Y17" i="15"/>
  <c r="X17" i="15"/>
  <c r="W17" i="15"/>
  <c r="L45" i="15"/>
  <c r="K45" i="15"/>
  <c r="J45" i="15"/>
  <c r="I45" i="15"/>
  <c r="M45" i="15"/>
  <c r="U7" i="6"/>
  <c r="T7" i="6"/>
  <c r="S7" i="6"/>
  <c r="W7" i="6"/>
  <c r="V7" i="6"/>
  <c r="K9" i="6"/>
  <c r="J9" i="6"/>
  <c r="I9" i="6"/>
  <c r="M9" i="6"/>
  <c r="L9" i="6"/>
  <c r="V29" i="6"/>
  <c r="U29" i="6"/>
  <c r="T29" i="6"/>
  <c r="S29" i="6"/>
  <c r="W29" i="6"/>
  <c r="L31" i="6"/>
  <c r="K31" i="6"/>
  <c r="J31" i="6"/>
  <c r="I31" i="6"/>
  <c r="M31" i="6"/>
  <c r="V45" i="6"/>
  <c r="U45" i="6"/>
  <c r="T45" i="6"/>
  <c r="S45" i="6"/>
  <c r="W45" i="6"/>
  <c r="L47" i="6"/>
  <c r="K47" i="6"/>
  <c r="J47" i="6"/>
  <c r="I47" i="6"/>
  <c r="M47" i="6"/>
  <c r="P15" i="9"/>
  <c r="O15" i="9"/>
  <c r="X11" i="12"/>
  <c r="V11" i="12"/>
  <c r="U11" i="12"/>
  <c r="X21" i="12"/>
  <c r="V21" i="12"/>
  <c r="U21" i="12"/>
  <c r="L23" i="12"/>
  <c r="K23" i="12"/>
  <c r="J23" i="12"/>
  <c r="I23" i="12"/>
  <c r="N23" i="12"/>
  <c r="M23" i="12"/>
  <c r="X37" i="12"/>
  <c r="V37" i="12"/>
  <c r="U37" i="12"/>
  <c r="L39" i="12"/>
  <c r="K39" i="12"/>
  <c r="J39" i="12"/>
  <c r="I39" i="12"/>
  <c r="N39" i="12"/>
  <c r="M39" i="12"/>
  <c r="X53" i="12"/>
  <c r="V53" i="12"/>
  <c r="U53" i="12"/>
  <c r="M24" i="13"/>
  <c r="L24" i="13"/>
  <c r="K24" i="13"/>
  <c r="J24" i="13"/>
  <c r="I24" i="13"/>
  <c r="M58" i="13"/>
  <c r="L58" i="13"/>
  <c r="K58" i="13"/>
  <c r="J58" i="13"/>
  <c r="I58" i="13"/>
  <c r="M93" i="13"/>
  <c r="L93" i="13"/>
  <c r="K93" i="13"/>
  <c r="J93" i="13"/>
  <c r="I93" i="13"/>
  <c r="M127" i="13"/>
  <c r="L127" i="13"/>
  <c r="K127" i="13"/>
  <c r="J127" i="13"/>
  <c r="I127" i="13"/>
  <c r="M138" i="13"/>
  <c r="L138" i="13"/>
  <c r="I138" i="13"/>
  <c r="K138" i="13"/>
  <c r="J138" i="13"/>
  <c r="H146" i="13"/>
  <c r="K31" i="14"/>
  <c r="J31" i="14"/>
  <c r="I31" i="14"/>
  <c r="K100" i="14"/>
  <c r="J100" i="14"/>
  <c r="I100" i="14"/>
  <c r="K134" i="14"/>
  <c r="J134" i="14"/>
  <c r="I134" i="14"/>
  <c r="M11" i="15"/>
  <c r="L11" i="15"/>
  <c r="K11" i="15"/>
  <c r="J11" i="15"/>
  <c r="I11" i="15"/>
  <c r="M83" i="15"/>
  <c r="L83" i="15"/>
  <c r="K83" i="15"/>
  <c r="J83" i="15"/>
  <c r="I83" i="15"/>
  <c r="H91" i="15"/>
  <c r="L101" i="15"/>
  <c r="K101" i="15"/>
  <c r="J101" i="15"/>
  <c r="M101" i="15"/>
  <c r="I101" i="15"/>
  <c r="K17" i="17"/>
  <c r="J17" i="17"/>
  <c r="I17" i="17"/>
  <c r="L17" i="17"/>
  <c r="K28" i="6"/>
  <c r="J28" i="6"/>
  <c r="I28" i="6"/>
  <c r="M28" i="6"/>
  <c r="L28" i="6"/>
  <c r="U42" i="6"/>
  <c r="T42" i="6"/>
  <c r="S42" i="6"/>
  <c r="W42" i="6"/>
  <c r="V42" i="6"/>
  <c r="K44" i="6"/>
  <c r="J44" i="6"/>
  <c r="I44" i="6"/>
  <c r="M44" i="6"/>
  <c r="L44" i="6"/>
  <c r="S17" i="9"/>
  <c r="R17" i="9"/>
  <c r="H53" i="12"/>
  <c r="N6" i="12"/>
  <c r="M6" i="12"/>
  <c r="L6" i="12"/>
  <c r="K6" i="12"/>
  <c r="J6" i="12"/>
  <c r="I6" i="12"/>
  <c r="X14" i="12"/>
  <c r="V14" i="12"/>
  <c r="U14" i="12"/>
  <c r="L27" i="13"/>
  <c r="K27" i="13"/>
  <c r="J27" i="13"/>
  <c r="I27" i="13"/>
  <c r="M27" i="13"/>
  <c r="L61" i="13"/>
  <c r="K61" i="13"/>
  <c r="J61" i="13"/>
  <c r="I61" i="13"/>
  <c r="M61" i="13"/>
  <c r="L96" i="13"/>
  <c r="K96" i="13"/>
  <c r="J96" i="13"/>
  <c r="I96" i="13"/>
  <c r="H104" i="13"/>
  <c r="M96" i="13"/>
  <c r="L130" i="13"/>
  <c r="K130" i="13"/>
  <c r="J130" i="13"/>
  <c r="I130" i="13"/>
  <c r="M130" i="13"/>
  <c r="K92" i="14"/>
  <c r="J92" i="14"/>
  <c r="I92" i="14"/>
  <c r="M56" i="16"/>
  <c r="L56" i="16"/>
  <c r="K56" i="16"/>
  <c r="J56" i="16"/>
  <c r="I56" i="16"/>
  <c r="P21" i="9"/>
  <c r="O21" i="9"/>
  <c r="M15" i="13"/>
  <c r="L15" i="13"/>
  <c r="K15" i="13"/>
  <c r="J15" i="13"/>
  <c r="I15" i="13"/>
  <c r="M43" i="13"/>
  <c r="L43" i="13"/>
  <c r="K43" i="13"/>
  <c r="J43" i="13"/>
  <c r="I43" i="13"/>
  <c r="M78" i="13"/>
  <c r="L78" i="13"/>
  <c r="K78" i="13"/>
  <c r="J78" i="13"/>
  <c r="I78" i="13"/>
  <c r="M112" i="13"/>
  <c r="L112" i="13"/>
  <c r="K112" i="13"/>
  <c r="J112" i="13"/>
  <c r="I112" i="13"/>
  <c r="V16" i="14"/>
  <c r="U16" i="14"/>
  <c r="T16" i="14"/>
  <c r="K25" i="14"/>
  <c r="J25" i="14"/>
  <c r="I25" i="14"/>
  <c r="M69" i="15"/>
  <c r="L69" i="15"/>
  <c r="K69" i="15"/>
  <c r="J69" i="15"/>
  <c r="H77" i="15"/>
  <c r="I69" i="15"/>
  <c r="K115" i="17"/>
  <c r="J115" i="17"/>
  <c r="I115" i="17"/>
  <c r="L115" i="17"/>
  <c r="J25" i="18"/>
  <c r="I25" i="18"/>
  <c r="W24" i="6"/>
  <c r="V24" i="6"/>
  <c r="U24" i="6"/>
  <c r="S24" i="6"/>
  <c r="T24" i="6"/>
  <c r="M26" i="6"/>
  <c r="L26" i="6"/>
  <c r="K26" i="6"/>
  <c r="I26" i="6"/>
  <c r="J26" i="6"/>
  <c r="W40" i="6"/>
  <c r="V40" i="6"/>
  <c r="U40" i="6"/>
  <c r="S40" i="6"/>
  <c r="T40" i="6"/>
  <c r="M42" i="6"/>
  <c r="L42" i="6"/>
  <c r="K42" i="6"/>
  <c r="I42" i="6"/>
  <c r="J42" i="6"/>
  <c r="R10" i="9"/>
  <c r="S10" i="9"/>
  <c r="M11" i="13"/>
  <c r="L11" i="13"/>
  <c r="I11" i="13"/>
  <c r="J11" i="13"/>
  <c r="K11" i="13"/>
  <c r="M69" i="13"/>
  <c r="L69" i="13"/>
  <c r="I69" i="13"/>
  <c r="J69" i="13"/>
  <c r="K69" i="13"/>
  <c r="M103" i="13"/>
  <c r="L103" i="13"/>
  <c r="I103" i="13"/>
  <c r="J103" i="13"/>
  <c r="K103" i="13"/>
  <c r="K42" i="14"/>
  <c r="J42" i="14"/>
  <c r="I42" i="14"/>
  <c r="K111" i="14"/>
  <c r="J111" i="14"/>
  <c r="I111" i="14"/>
  <c r="K127" i="14"/>
  <c r="J127" i="14"/>
  <c r="H135" i="14"/>
  <c r="I127" i="14"/>
  <c r="M146" i="15"/>
  <c r="L146" i="15"/>
  <c r="K146" i="15"/>
  <c r="J146" i="15"/>
  <c r="I146" i="15"/>
  <c r="AA26" i="18"/>
  <c r="Y34" i="18"/>
  <c r="Z26" i="18"/>
  <c r="J49" i="6"/>
  <c r="I49" i="6"/>
  <c r="L49" i="6"/>
  <c r="K49" i="6"/>
  <c r="M49" i="6"/>
  <c r="T49" i="6"/>
  <c r="V49" i="6"/>
  <c r="U49" i="6"/>
  <c r="W49" i="6"/>
  <c r="S49" i="6"/>
  <c r="U15" i="6"/>
  <c r="T15" i="6"/>
  <c r="S15" i="6"/>
  <c r="W15" i="6"/>
  <c r="V15" i="6"/>
  <c r="V21" i="6"/>
  <c r="U21" i="6"/>
  <c r="T21" i="6"/>
  <c r="W21" i="6"/>
  <c r="S21" i="6"/>
  <c r="L23" i="6"/>
  <c r="K23" i="6"/>
  <c r="J23" i="6"/>
  <c r="M23" i="6"/>
  <c r="I23" i="6"/>
  <c r="V37" i="6"/>
  <c r="U37" i="6"/>
  <c r="T37" i="6"/>
  <c r="W37" i="6"/>
  <c r="S37" i="6"/>
  <c r="L39" i="6"/>
  <c r="K39" i="6"/>
  <c r="J39" i="6"/>
  <c r="M39" i="6"/>
  <c r="I39" i="6"/>
  <c r="S12" i="9"/>
  <c r="R12" i="9"/>
  <c r="L15" i="12"/>
  <c r="K15" i="12"/>
  <c r="J15" i="12"/>
  <c r="I15" i="12"/>
  <c r="N15" i="12"/>
  <c r="M15" i="12"/>
  <c r="X29" i="12"/>
  <c r="V29" i="12"/>
  <c r="U29" i="12"/>
  <c r="L31" i="12"/>
  <c r="K31" i="12"/>
  <c r="J31" i="12"/>
  <c r="I31" i="12"/>
  <c r="N31" i="12"/>
  <c r="M31" i="12"/>
  <c r="X45" i="12"/>
  <c r="V45" i="12"/>
  <c r="U45" i="12"/>
  <c r="L47" i="12"/>
  <c r="K47" i="12"/>
  <c r="J47" i="12"/>
  <c r="I47" i="12"/>
  <c r="N47" i="12"/>
  <c r="M47" i="12"/>
  <c r="M14" i="13"/>
  <c r="L14" i="13"/>
  <c r="K14" i="13"/>
  <c r="J14" i="13"/>
  <c r="I14" i="13"/>
  <c r="M41" i="13"/>
  <c r="L41" i="13"/>
  <c r="K41" i="13"/>
  <c r="J41" i="13"/>
  <c r="I41" i="13"/>
  <c r="M75" i="13"/>
  <c r="L75" i="13"/>
  <c r="K75" i="13"/>
  <c r="J75" i="13"/>
  <c r="I75" i="13"/>
  <c r="M110" i="13"/>
  <c r="L110" i="13"/>
  <c r="K110" i="13"/>
  <c r="J110" i="13"/>
  <c r="H118" i="13"/>
  <c r="I110" i="13"/>
  <c r="K14" i="14"/>
  <c r="J14" i="14"/>
  <c r="I14" i="14"/>
  <c r="K128" i="14"/>
  <c r="J128" i="14"/>
  <c r="I128" i="14"/>
  <c r="Z12" i="15"/>
  <c r="Y12" i="15"/>
  <c r="X12" i="15"/>
  <c r="W12" i="15"/>
  <c r="AA12" i="15"/>
  <c r="Z128" i="18"/>
  <c r="AA128" i="18"/>
  <c r="K145" i="14"/>
  <c r="J145" i="14"/>
  <c r="I145" i="14"/>
  <c r="AA9" i="15"/>
  <c r="Z9" i="15"/>
  <c r="Y9" i="15"/>
  <c r="X9" i="15"/>
  <c r="W9" i="15"/>
  <c r="M47" i="15"/>
  <c r="L47" i="15"/>
  <c r="K47" i="15"/>
  <c r="J47" i="15"/>
  <c r="I47" i="15"/>
  <c r="K139" i="15"/>
  <c r="J139" i="15"/>
  <c r="I139" i="15"/>
  <c r="M139" i="15"/>
  <c r="H147" i="15"/>
  <c r="L139" i="15"/>
  <c r="J72" i="18"/>
  <c r="I72" i="18"/>
  <c r="M144" i="13"/>
  <c r="L144" i="13"/>
  <c r="K144" i="13"/>
  <c r="J144" i="13"/>
  <c r="I144" i="13"/>
  <c r="K16" i="14"/>
  <c r="J16" i="14"/>
  <c r="I16" i="14"/>
  <c r="K50" i="14"/>
  <c r="J50" i="14"/>
  <c r="I50" i="14"/>
  <c r="K85" i="14"/>
  <c r="J85" i="14"/>
  <c r="I85" i="14"/>
  <c r="H93" i="14"/>
  <c r="K119" i="14"/>
  <c r="J119" i="14"/>
  <c r="I119" i="14"/>
  <c r="K154" i="14"/>
  <c r="J154" i="14"/>
  <c r="I154" i="14"/>
  <c r="L28" i="15"/>
  <c r="K28" i="15"/>
  <c r="J28" i="15"/>
  <c r="I28" i="15"/>
  <c r="M28" i="15"/>
  <c r="L33" i="16"/>
  <c r="K33" i="16"/>
  <c r="J33" i="16"/>
  <c r="I33" i="16"/>
  <c r="L90" i="16"/>
  <c r="K90" i="16"/>
  <c r="J90" i="16"/>
  <c r="I90" i="16"/>
  <c r="L117" i="17"/>
  <c r="K117" i="17"/>
  <c r="J117" i="17"/>
  <c r="I117" i="17"/>
  <c r="S7" i="41"/>
  <c r="T7" i="41"/>
  <c r="R7" i="41"/>
  <c r="P7" i="41"/>
  <c r="Q7" i="41"/>
  <c r="Z17" i="16"/>
  <c r="Y17" i="16"/>
  <c r="X17" i="16"/>
  <c r="W17" i="16"/>
  <c r="L68" i="16"/>
  <c r="K68" i="16"/>
  <c r="J68" i="16"/>
  <c r="I68" i="16"/>
  <c r="I84" i="16"/>
  <c r="L84" i="16"/>
  <c r="K84" i="16"/>
  <c r="J84" i="16"/>
  <c r="L125" i="16"/>
  <c r="K125" i="16"/>
  <c r="H133" i="16"/>
  <c r="J125" i="16"/>
  <c r="I125" i="16"/>
  <c r="L18" i="17"/>
  <c r="K18" i="17"/>
  <c r="J18" i="17"/>
  <c r="I18" i="17"/>
  <c r="K81" i="17"/>
  <c r="J81" i="17"/>
  <c r="I81" i="17"/>
  <c r="L81" i="17"/>
  <c r="J53" i="21"/>
  <c r="I53" i="21"/>
  <c r="H53" i="21"/>
  <c r="V22" i="14"/>
  <c r="U22" i="14"/>
  <c r="T22" i="14"/>
  <c r="K48" i="14"/>
  <c r="J48" i="14"/>
  <c r="I48" i="14"/>
  <c r="K83" i="14"/>
  <c r="J83" i="14"/>
  <c r="I83" i="14"/>
  <c r="K117" i="14"/>
  <c r="J117" i="14"/>
  <c r="I117" i="14"/>
  <c r="K152" i="14"/>
  <c r="J152" i="14"/>
  <c r="I152" i="14"/>
  <c r="M19" i="15"/>
  <c r="L19" i="15"/>
  <c r="K19" i="15"/>
  <c r="J19" i="15"/>
  <c r="I19" i="15"/>
  <c r="M124" i="15"/>
  <c r="L124" i="15"/>
  <c r="K124" i="15"/>
  <c r="J124" i="15"/>
  <c r="I124" i="15"/>
  <c r="K130" i="15"/>
  <c r="J130" i="15"/>
  <c r="I130" i="15"/>
  <c r="M130" i="15"/>
  <c r="L130" i="15"/>
  <c r="L15" i="16"/>
  <c r="K15" i="16"/>
  <c r="J15" i="16"/>
  <c r="I15" i="16"/>
  <c r="L102" i="16"/>
  <c r="K102" i="16"/>
  <c r="J102" i="16"/>
  <c r="I102" i="16"/>
  <c r="I118" i="16"/>
  <c r="L118" i="16"/>
  <c r="K118" i="16"/>
  <c r="J118" i="16"/>
  <c r="L159" i="16"/>
  <c r="K159" i="16"/>
  <c r="J159" i="16"/>
  <c r="I159" i="16"/>
  <c r="L83" i="17"/>
  <c r="K83" i="17"/>
  <c r="H91" i="17"/>
  <c r="J83" i="17"/>
  <c r="I83" i="17"/>
  <c r="Z55" i="18"/>
  <c r="AB55" i="18"/>
  <c r="AA55" i="18"/>
  <c r="R150" i="18"/>
  <c r="S150" i="18"/>
  <c r="M155" i="13"/>
  <c r="L155" i="13"/>
  <c r="I155" i="13"/>
  <c r="J155" i="13"/>
  <c r="K155" i="13"/>
  <c r="K15" i="14"/>
  <c r="J15" i="14"/>
  <c r="H23" i="14"/>
  <c r="I15" i="14"/>
  <c r="K41" i="14"/>
  <c r="J41" i="14"/>
  <c r="I41" i="14"/>
  <c r="K75" i="14"/>
  <c r="J75" i="14"/>
  <c r="I75" i="14"/>
  <c r="K110" i="14"/>
  <c r="J110" i="14"/>
  <c r="I110" i="14"/>
  <c r="K144" i="14"/>
  <c r="J144" i="14"/>
  <c r="I144" i="14"/>
  <c r="M33" i="15"/>
  <c r="L33" i="15"/>
  <c r="K33" i="15"/>
  <c r="J33" i="15"/>
  <c r="I33" i="15"/>
  <c r="L137" i="16"/>
  <c r="K137" i="16"/>
  <c r="J137" i="16"/>
  <c r="I137" i="16"/>
  <c r="I153" i="16"/>
  <c r="H161" i="16"/>
  <c r="L153" i="16"/>
  <c r="K153" i="16"/>
  <c r="J153" i="16"/>
  <c r="K46" i="17"/>
  <c r="J46" i="17"/>
  <c r="I46" i="17"/>
  <c r="M46" i="17"/>
  <c r="L46" i="17"/>
  <c r="S47" i="18"/>
  <c r="R47" i="18"/>
  <c r="I58" i="18"/>
  <c r="J58" i="18"/>
  <c r="K33" i="14"/>
  <c r="J33" i="14"/>
  <c r="I33" i="14"/>
  <c r="K68" i="14"/>
  <c r="J68" i="14"/>
  <c r="I68" i="14"/>
  <c r="K102" i="14"/>
  <c r="J102" i="14"/>
  <c r="I102" i="14"/>
  <c r="K137" i="14"/>
  <c r="J137" i="14"/>
  <c r="I137" i="14"/>
  <c r="Z16" i="15"/>
  <c r="Y16" i="15"/>
  <c r="X16" i="15"/>
  <c r="W16" i="15"/>
  <c r="AA16" i="15"/>
  <c r="M30" i="15"/>
  <c r="L30" i="15"/>
  <c r="K30" i="15"/>
  <c r="J30" i="15"/>
  <c r="I30" i="15"/>
  <c r="K79" i="15"/>
  <c r="J79" i="15"/>
  <c r="I79" i="15"/>
  <c r="M79" i="15"/>
  <c r="L79" i="15"/>
  <c r="K28" i="16"/>
  <c r="J28" i="16"/>
  <c r="I28" i="16"/>
  <c r="L28" i="16"/>
  <c r="M25" i="17"/>
  <c r="I25" i="17"/>
  <c r="L25" i="17"/>
  <c r="K25" i="17"/>
  <c r="J25" i="17"/>
  <c r="L48" i="17"/>
  <c r="K48" i="17"/>
  <c r="J48" i="17"/>
  <c r="I48" i="17"/>
  <c r="M155" i="17"/>
  <c r="J155" i="17"/>
  <c r="L155" i="17"/>
  <c r="K155" i="17"/>
  <c r="I155" i="17"/>
  <c r="I23" i="18"/>
  <c r="H22" i="18"/>
  <c r="J23" i="18"/>
  <c r="AA47" i="18"/>
  <c r="Z47" i="18"/>
  <c r="M47" i="3"/>
  <c r="L47" i="3"/>
  <c r="K47" i="3"/>
  <c r="J47" i="3"/>
  <c r="M55" i="3"/>
  <c r="L55" i="3"/>
  <c r="J55" i="3"/>
  <c r="K55" i="3"/>
  <c r="F113" i="3"/>
  <c r="H116" i="3"/>
  <c r="F117" i="3"/>
  <c r="H120" i="3"/>
  <c r="F121" i="3"/>
  <c r="H189" i="3"/>
  <c r="H193" i="3"/>
  <c r="M10" i="6"/>
  <c r="L10" i="6"/>
  <c r="K10" i="6"/>
  <c r="J10" i="6"/>
  <c r="I10" i="6"/>
  <c r="M29" i="6"/>
  <c r="L29" i="6"/>
  <c r="J29" i="6"/>
  <c r="I29" i="6"/>
  <c r="K29" i="6"/>
  <c r="M37" i="6"/>
  <c r="L37" i="6"/>
  <c r="K37" i="6"/>
  <c r="J37" i="6"/>
  <c r="I37" i="6"/>
  <c r="M45" i="6"/>
  <c r="L45" i="6"/>
  <c r="J45" i="6"/>
  <c r="I45" i="6"/>
  <c r="K45" i="6"/>
  <c r="S11" i="9"/>
  <c r="R11" i="9"/>
  <c r="P14" i="9"/>
  <c r="O14" i="9"/>
  <c r="X13" i="12"/>
  <c r="V13" i="12"/>
  <c r="U13" i="12"/>
  <c r="X18" i="12"/>
  <c r="V18" i="12"/>
  <c r="U18" i="12"/>
  <c r="X26" i="12"/>
  <c r="V26" i="12"/>
  <c r="U26" i="12"/>
  <c r="X34" i="12"/>
  <c r="V34" i="12"/>
  <c r="U34" i="12"/>
  <c r="X42" i="12"/>
  <c r="V42" i="12"/>
  <c r="U42" i="12"/>
  <c r="X50" i="12"/>
  <c r="V50" i="12"/>
  <c r="U50" i="12"/>
  <c r="M38" i="13"/>
  <c r="L38" i="13"/>
  <c r="K38" i="13"/>
  <c r="I38" i="13"/>
  <c r="J38" i="13"/>
  <c r="M55" i="13"/>
  <c r="L55" i="13"/>
  <c r="K55" i="13"/>
  <c r="J55" i="13"/>
  <c r="I55" i="13"/>
  <c r="M72" i="13"/>
  <c r="L72" i="13"/>
  <c r="K72" i="13"/>
  <c r="I72" i="13"/>
  <c r="J72" i="13"/>
  <c r="M89" i="13"/>
  <c r="L89" i="13"/>
  <c r="K89" i="13"/>
  <c r="J89" i="13"/>
  <c r="I89" i="13"/>
  <c r="M107" i="13"/>
  <c r="L107" i="13"/>
  <c r="K107" i="13"/>
  <c r="I107" i="13"/>
  <c r="J107" i="13"/>
  <c r="M124" i="13"/>
  <c r="L124" i="13"/>
  <c r="K124" i="13"/>
  <c r="H132" i="13"/>
  <c r="J124" i="13"/>
  <c r="I124" i="13"/>
  <c r="M141" i="13"/>
  <c r="L141" i="13"/>
  <c r="K141" i="13"/>
  <c r="I141" i="13"/>
  <c r="J141" i="13"/>
  <c r="M158" i="13"/>
  <c r="L158" i="13"/>
  <c r="K158" i="13"/>
  <c r="I158" i="13"/>
  <c r="J158" i="13"/>
  <c r="K13" i="14"/>
  <c r="J13" i="14"/>
  <c r="I13" i="14"/>
  <c r="K39" i="14"/>
  <c r="J39" i="14"/>
  <c r="I39" i="14"/>
  <c r="K56" i="14"/>
  <c r="J56" i="14"/>
  <c r="I56" i="14"/>
  <c r="K73" i="14"/>
  <c r="I73" i="14"/>
  <c r="J73" i="14"/>
  <c r="K90" i="14"/>
  <c r="J90" i="14"/>
  <c r="I90" i="14"/>
  <c r="K125" i="14"/>
  <c r="J125" i="14"/>
  <c r="I125" i="14"/>
  <c r="K142" i="14"/>
  <c r="I142" i="14"/>
  <c r="J142" i="14"/>
  <c r="K159" i="14"/>
  <c r="J159" i="14"/>
  <c r="I159" i="14"/>
  <c r="M16" i="15"/>
  <c r="L16" i="15"/>
  <c r="K16" i="15"/>
  <c r="J16" i="15"/>
  <c r="I16" i="15"/>
  <c r="M27" i="15"/>
  <c r="L27" i="15"/>
  <c r="H35" i="15"/>
  <c r="K27" i="15"/>
  <c r="J27" i="15"/>
  <c r="I27" i="15"/>
  <c r="M44" i="15"/>
  <c r="L44" i="15"/>
  <c r="K44" i="15"/>
  <c r="J44" i="15"/>
  <c r="I44" i="15"/>
  <c r="M86" i="15"/>
  <c r="L86" i="15"/>
  <c r="K86" i="15"/>
  <c r="I86" i="15"/>
  <c r="J86" i="15"/>
  <c r="M109" i="15"/>
  <c r="L109" i="15"/>
  <c r="K109" i="15"/>
  <c r="I109" i="15"/>
  <c r="J109" i="15"/>
  <c r="K156" i="15"/>
  <c r="J156" i="15"/>
  <c r="I156" i="15"/>
  <c r="M156" i="15"/>
  <c r="L156" i="15"/>
  <c r="K71" i="16"/>
  <c r="J71" i="16"/>
  <c r="I71" i="16"/>
  <c r="L71" i="16"/>
  <c r="K140" i="16"/>
  <c r="J140" i="16"/>
  <c r="I140" i="16"/>
  <c r="L140" i="16"/>
  <c r="Z15" i="17"/>
  <c r="Y15" i="17"/>
  <c r="X15" i="17"/>
  <c r="W15" i="17"/>
  <c r="L43" i="17"/>
  <c r="K43" i="17"/>
  <c r="J43" i="17"/>
  <c r="M43" i="17"/>
  <c r="I43" i="17"/>
  <c r="L112" i="17"/>
  <c r="K112" i="17"/>
  <c r="J112" i="17"/>
  <c r="M112" i="17"/>
  <c r="I112" i="17"/>
  <c r="M138" i="17"/>
  <c r="L138" i="17"/>
  <c r="K138" i="17"/>
  <c r="J138" i="17"/>
  <c r="I138" i="17"/>
  <c r="J146" i="17"/>
  <c r="L146" i="17"/>
  <c r="K146" i="17"/>
  <c r="I146" i="17"/>
  <c r="AA30" i="18"/>
  <c r="Z30" i="18"/>
  <c r="AA60" i="18"/>
  <c r="Z60" i="18"/>
  <c r="I67" i="18"/>
  <c r="K67" i="18"/>
  <c r="J67" i="18"/>
  <c r="R89" i="18"/>
  <c r="S89" i="18"/>
  <c r="J97" i="18"/>
  <c r="I97" i="18"/>
  <c r="AA103" i="18"/>
  <c r="Z103" i="18"/>
  <c r="S125" i="18"/>
  <c r="R125" i="18"/>
  <c r="I141" i="21"/>
  <c r="H141" i="21"/>
  <c r="J141" i="21"/>
  <c r="I59" i="17"/>
  <c r="L59" i="17"/>
  <c r="K59" i="17"/>
  <c r="J59" i="17"/>
  <c r="M94" i="17"/>
  <c r="H93" i="17"/>
  <c r="I94" i="17"/>
  <c r="L94" i="17"/>
  <c r="K94" i="17"/>
  <c r="J94" i="17"/>
  <c r="I128" i="17"/>
  <c r="L128" i="17"/>
  <c r="K128" i="17"/>
  <c r="J128" i="17"/>
  <c r="I157" i="17"/>
  <c r="L157" i="17"/>
  <c r="J157" i="17"/>
  <c r="K157" i="17"/>
  <c r="I31" i="18"/>
  <c r="J31" i="18"/>
  <c r="J33" i="18"/>
  <c r="I33" i="18"/>
  <c r="J80" i="18"/>
  <c r="I80" i="18"/>
  <c r="AA86" i="18"/>
  <c r="Z86" i="18"/>
  <c r="S108" i="18"/>
  <c r="R108" i="18"/>
  <c r="J35" i="21"/>
  <c r="I35" i="21"/>
  <c r="H35" i="21"/>
  <c r="N139" i="41"/>
  <c r="L139" i="41"/>
  <c r="O139" i="41"/>
  <c r="M139" i="41"/>
  <c r="L100" i="17"/>
  <c r="K100" i="17"/>
  <c r="J100" i="17"/>
  <c r="I100" i="17"/>
  <c r="Z25" i="18"/>
  <c r="AA25" i="18"/>
  <c r="R46" i="18"/>
  <c r="S46" i="18"/>
  <c r="AA56" i="18"/>
  <c r="AB56" i="18"/>
  <c r="Z56" i="18"/>
  <c r="R98" i="18"/>
  <c r="S98" i="18"/>
  <c r="AA112" i="18"/>
  <c r="Z112" i="18"/>
  <c r="Y160" i="19"/>
  <c r="X160" i="19"/>
  <c r="Z20" i="15"/>
  <c r="Y20" i="15"/>
  <c r="X20" i="15"/>
  <c r="W20" i="15"/>
  <c r="AA20" i="15"/>
  <c r="L37" i="15"/>
  <c r="K37" i="15"/>
  <c r="J37" i="15"/>
  <c r="I37" i="15"/>
  <c r="M37" i="15"/>
  <c r="K61" i="15"/>
  <c r="J61" i="15"/>
  <c r="I61" i="15"/>
  <c r="M61" i="15"/>
  <c r="L61" i="15"/>
  <c r="L84" i="15"/>
  <c r="K84" i="15"/>
  <c r="J84" i="15"/>
  <c r="M84" i="15"/>
  <c r="I84" i="15"/>
  <c r="M107" i="15"/>
  <c r="L107" i="15"/>
  <c r="K107" i="15"/>
  <c r="J107" i="15"/>
  <c r="I107" i="15"/>
  <c r="M129" i="15"/>
  <c r="L129" i="15"/>
  <c r="K129" i="15"/>
  <c r="J129" i="15"/>
  <c r="I129" i="15"/>
  <c r="M152" i="15"/>
  <c r="L152" i="15"/>
  <c r="K152" i="15"/>
  <c r="J152" i="15"/>
  <c r="I152" i="15"/>
  <c r="Z14" i="16"/>
  <c r="Y14" i="16"/>
  <c r="X14" i="16"/>
  <c r="W14" i="16"/>
  <c r="L85" i="16"/>
  <c r="K85" i="16"/>
  <c r="J85" i="16"/>
  <c r="I85" i="16"/>
  <c r="L154" i="16"/>
  <c r="K154" i="16"/>
  <c r="J154" i="16"/>
  <c r="I154" i="16"/>
  <c r="L10" i="17"/>
  <c r="K10" i="17"/>
  <c r="J10" i="17"/>
  <c r="I10" i="17"/>
  <c r="H9" i="17"/>
  <c r="M18" i="17" s="1"/>
  <c r="M31" i="17"/>
  <c r="L31" i="17"/>
  <c r="K31" i="17"/>
  <c r="J31" i="17"/>
  <c r="I31" i="17"/>
  <c r="M66" i="17"/>
  <c r="H65" i="17"/>
  <c r="L66" i="17"/>
  <c r="K66" i="17"/>
  <c r="J66" i="17"/>
  <c r="I66" i="17"/>
  <c r="K43" i="3"/>
  <c r="J43" i="3"/>
  <c r="M43" i="3"/>
  <c r="L43" i="3"/>
  <c r="K51" i="3"/>
  <c r="J51" i="3"/>
  <c r="M51" i="3"/>
  <c r="L51" i="3"/>
  <c r="K59" i="3"/>
  <c r="J59" i="3"/>
  <c r="M59" i="3"/>
  <c r="L59" i="3"/>
  <c r="H114" i="3"/>
  <c r="F115" i="3"/>
  <c r="H118" i="3"/>
  <c r="F119" i="3"/>
  <c r="H122" i="3"/>
  <c r="F123" i="3"/>
  <c r="S9" i="9"/>
  <c r="R9" i="9"/>
  <c r="S19" i="9"/>
  <c r="R19" i="9"/>
  <c r="X22" i="12"/>
  <c r="V22" i="12"/>
  <c r="U22" i="12"/>
  <c r="X30" i="12"/>
  <c r="V30" i="12"/>
  <c r="U30" i="12"/>
  <c r="X38" i="12"/>
  <c r="V38" i="12"/>
  <c r="U38" i="12"/>
  <c r="X46" i="12"/>
  <c r="V46" i="12"/>
  <c r="U46" i="12"/>
  <c r="X54" i="12"/>
  <c r="V54" i="12"/>
  <c r="U54" i="12"/>
  <c r="M29" i="13"/>
  <c r="L29" i="13"/>
  <c r="K29" i="13"/>
  <c r="J29" i="13"/>
  <c r="I29" i="13"/>
  <c r="M46" i="13"/>
  <c r="L46" i="13"/>
  <c r="K46" i="13"/>
  <c r="J46" i="13"/>
  <c r="I46" i="13"/>
  <c r="M64" i="13"/>
  <c r="L64" i="13"/>
  <c r="K64" i="13"/>
  <c r="J64" i="13"/>
  <c r="I64" i="13"/>
  <c r="M81" i="13"/>
  <c r="L81" i="13"/>
  <c r="K81" i="13"/>
  <c r="J81" i="13"/>
  <c r="I81" i="13"/>
  <c r="M98" i="13"/>
  <c r="L98" i="13"/>
  <c r="K98" i="13"/>
  <c r="J98" i="13"/>
  <c r="I98" i="13"/>
  <c r="M115" i="13"/>
  <c r="L115" i="13"/>
  <c r="K115" i="13"/>
  <c r="J115" i="13"/>
  <c r="I115" i="13"/>
  <c r="M150" i="13"/>
  <c r="L150" i="13"/>
  <c r="K150" i="13"/>
  <c r="J150" i="13"/>
  <c r="I150" i="13"/>
  <c r="J21" i="14"/>
  <c r="I21" i="14"/>
  <c r="K21" i="14"/>
  <c r="J30" i="14"/>
  <c r="I30" i="14"/>
  <c r="K30" i="14"/>
  <c r="J47" i="14"/>
  <c r="I47" i="14"/>
  <c r="K47" i="14"/>
  <c r="J64" i="14"/>
  <c r="I64" i="14"/>
  <c r="K64" i="14"/>
  <c r="J82" i="14"/>
  <c r="I82" i="14"/>
  <c r="K82" i="14"/>
  <c r="J99" i="14"/>
  <c r="I99" i="14"/>
  <c r="H107" i="14"/>
  <c r="K99" i="14"/>
  <c r="J116" i="14"/>
  <c r="I116" i="14"/>
  <c r="K116" i="14"/>
  <c r="J133" i="14"/>
  <c r="I133" i="14"/>
  <c r="K133" i="14"/>
  <c r="J151" i="14"/>
  <c r="I151" i="14"/>
  <c r="K151" i="14"/>
  <c r="M12" i="15"/>
  <c r="L12" i="15"/>
  <c r="J12" i="15"/>
  <c r="I12" i="15"/>
  <c r="K12" i="15"/>
  <c r="M20" i="15"/>
  <c r="L20" i="15"/>
  <c r="J20" i="15"/>
  <c r="I20" i="15"/>
  <c r="K20" i="15"/>
  <c r="K87" i="15"/>
  <c r="J87" i="15"/>
  <c r="I87" i="15"/>
  <c r="M87" i="15"/>
  <c r="L87" i="15"/>
  <c r="L110" i="15"/>
  <c r="K110" i="15"/>
  <c r="J110" i="15"/>
  <c r="M110" i="15"/>
  <c r="I110" i="15"/>
  <c r="M132" i="15"/>
  <c r="L132" i="15"/>
  <c r="K132" i="15"/>
  <c r="J132" i="15"/>
  <c r="I132" i="15"/>
  <c r="M155" i="15"/>
  <c r="L155" i="15"/>
  <c r="J155" i="15"/>
  <c r="I155" i="15"/>
  <c r="K155" i="15"/>
  <c r="L11" i="16"/>
  <c r="K11" i="16"/>
  <c r="J11" i="16"/>
  <c r="I11" i="16"/>
  <c r="K54" i="16"/>
  <c r="J54" i="16"/>
  <c r="I54" i="16"/>
  <c r="L54" i="16"/>
  <c r="K88" i="16"/>
  <c r="J88" i="16"/>
  <c r="I88" i="16"/>
  <c r="M88" i="16"/>
  <c r="L88" i="16"/>
  <c r="K123" i="16"/>
  <c r="J123" i="16"/>
  <c r="I123" i="16"/>
  <c r="L123" i="16"/>
  <c r="K157" i="16"/>
  <c r="J157" i="16"/>
  <c r="I157" i="16"/>
  <c r="L157" i="16"/>
  <c r="L26" i="17"/>
  <c r="K26" i="17"/>
  <c r="J26" i="17"/>
  <c r="M26" i="17"/>
  <c r="I26" i="17"/>
  <c r="L60" i="17"/>
  <c r="K60" i="17"/>
  <c r="J60" i="17"/>
  <c r="M60" i="17"/>
  <c r="I60" i="17"/>
  <c r="L95" i="17"/>
  <c r="K95" i="17"/>
  <c r="J95" i="17"/>
  <c r="M95" i="17"/>
  <c r="I95" i="17"/>
  <c r="L129" i="17"/>
  <c r="K129" i="17"/>
  <c r="J129" i="17"/>
  <c r="M129" i="17"/>
  <c r="I129" i="17"/>
  <c r="M136" i="17"/>
  <c r="K136" i="17"/>
  <c r="L136" i="17"/>
  <c r="J136" i="17"/>
  <c r="I136" i="17"/>
  <c r="H135" i="17"/>
  <c r="Z29" i="18"/>
  <c r="AA29" i="18"/>
  <c r="R68" i="18"/>
  <c r="Q76" i="18"/>
  <c r="S68" i="18"/>
  <c r="Z137" i="18"/>
  <c r="AA137" i="18"/>
  <c r="J9" i="2"/>
  <c r="L9" i="2"/>
  <c r="N9" i="2"/>
  <c r="M9" i="2"/>
  <c r="K9" i="2"/>
  <c r="J13" i="2"/>
  <c r="L13" i="2"/>
  <c r="N13" i="2"/>
  <c r="K13" i="2"/>
  <c r="M13" i="2"/>
  <c r="J24" i="2"/>
  <c r="L24" i="2"/>
  <c r="N24" i="2"/>
  <c r="K24" i="2"/>
  <c r="M24" i="2"/>
  <c r="J37" i="2"/>
  <c r="L37" i="2"/>
  <c r="N37" i="2"/>
  <c r="M37" i="2"/>
  <c r="K37" i="2"/>
  <c r="J41" i="2"/>
  <c r="L41" i="2"/>
  <c r="M41" i="2"/>
  <c r="K41" i="2"/>
  <c r="J14" i="3"/>
  <c r="L14" i="3"/>
  <c r="N14" i="3"/>
  <c r="K14" i="3"/>
  <c r="M14" i="3"/>
  <c r="J18" i="3"/>
  <c r="L18" i="3"/>
  <c r="M18" i="3"/>
  <c r="N18" i="3"/>
  <c r="K18" i="3"/>
  <c r="J52" i="3"/>
  <c r="L52" i="3"/>
  <c r="K52" i="3"/>
  <c r="M52" i="3"/>
  <c r="J83" i="3"/>
  <c r="L83" i="3"/>
  <c r="M83" i="3"/>
  <c r="K83" i="3"/>
  <c r="N83" i="3"/>
  <c r="J91" i="3"/>
  <c r="L91" i="3"/>
  <c r="M91" i="3"/>
  <c r="K91" i="3"/>
  <c r="N91" i="3"/>
  <c r="J103" i="3"/>
  <c r="L103" i="3"/>
  <c r="N103" i="3"/>
  <c r="M103" i="3"/>
  <c r="K103" i="3"/>
  <c r="I114" i="3"/>
  <c r="E116" i="3"/>
  <c r="G119" i="3"/>
  <c r="J111" i="3"/>
  <c r="L111" i="3"/>
  <c r="I122" i="3"/>
  <c r="N111" i="3"/>
  <c r="M111" i="3"/>
  <c r="K111" i="3"/>
  <c r="S9" i="6"/>
  <c r="U9" i="6"/>
  <c r="V9" i="6"/>
  <c r="W9" i="6"/>
  <c r="T9" i="6"/>
  <c r="I11" i="6"/>
  <c r="K11" i="6"/>
  <c r="L11" i="6"/>
  <c r="M11" i="6"/>
  <c r="J11" i="6"/>
  <c r="S20" i="6"/>
  <c r="U20" i="6"/>
  <c r="W20" i="6"/>
  <c r="V20" i="6"/>
  <c r="T20" i="6"/>
  <c r="I22" i="6"/>
  <c r="K22" i="6"/>
  <c r="M22" i="6"/>
  <c r="L22" i="6"/>
  <c r="J22" i="6"/>
  <c r="S28" i="6"/>
  <c r="U28" i="6"/>
  <c r="W28" i="6"/>
  <c r="T28" i="6"/>
  <c r="V28" i="6"/>
  <c r="I30" i="6"/>
  <c r="K30" i="6"/>
  <c r="M30" i="6"/>
  <c r="J30" i="6"/>
  <c r="L30" i="6"/>
  <c r="S36" i="6"/>
  <c r="U36" i="6"/>
  <c r="W36" i="6"/>
  <c r="V36" i="6"/>
  <c r="T36" i="6"/>
  <c r="I38" i="6"/>
  <c r="K38" i="6"/>
  <c r="M38" i="6"/>
  <c r="L38" i="6"/>
  <c r="J38" i="6"/>
  <c r="S44" i="6"/>
  <c r="U44" i="6"/>
  <c r="W44" i="6"/>
  <c r="T44" i="6"/>
  <c r="V44" i="6"/>
  <c r="I46" i="6"/>
  <c r="K46" i="6"/>
  <c r="M46" i="6"/>
  <c r="J46" i="6"/>
  <c r="L46" i="6"/>
  <c r="S52" i="6"/>
  <c r="U52" i="6"/>
  <c r="W52" i="6"/>
  <c r="V52" i="6"/>
  <c r="T52" i="6"/>
  <c r="S20" i="9"/>
  <c r="R20" i="9"/>
  <c r="X7" i="12"/>
  <c r="V7" i="12"/>
  <c r="U7" i="12"/>
  <c r="M9" i="12"/>
  <c r="L9" i="12"/>
  <c r="K9" i="12"/>
  <c r="J9" i="12"/>
  <c r="I9" i="12"/>
  <c r="H56" i="12"/>
  <c r="N9" i="12"/>
  <c r="X12" i="12"/>
  <c r="V12" i="12"/>
  <c r="U12" i="12"/>
  <c r="M10" i="13"/>
  <c r="L10" i="13"/>
  <c r="K10" i="13"/>
  <c r="J10" i="13"/>
  <c r="I10" i="13"/>
  <c r="M18" i="13"/>
  <c r="L18" i="13"/>
  <c r="K18" i="13"/>
  <c r="J18" i="13"/>
  <c r="I18" i="13"/>
  <c r="M32" i="13"/>
  <c r="L32" i="13"/>
  <c r="K32" i="13"/>
  <c r="J32" i="13"/>
  <c r="I32" i="13"/>
  <c r="M50" i="13"/>
  <c r="L50" i="13"/>
  <c r="K50" i="13"/>
  <c r="J50" i="13"/>
  <c r="I50" i="13"/>
  <c r="M67" i="13"/>
  <c r="L67" i="13"/>
  <c r="K67" i="13"/>
  <c r="J67" i="13"/>
  <c r="I67" i="13"/>
  <c r="M84" i="13"/>
  <c r="L84" i="13"/>
  <c r="K84" i="13"/>
  <c r="J84" i="13"/>
  <c r="I84" i="13"/>
  <c r="M101" i="13"/>
  <c r="L101" i="13"/>
  <c r="K101" i="13"/>
  <c r="J101" i="13"/>
  <c r="I101" i="13"/>
  <c r="M136" i="13"/>
  <c r="L136" i="13"/>
  <c r="K136" i="13"/>
  <c r="J136" i="13"/>
  <c r="I136" i="13"/>
  <c r="M153" i="13"/>
  <c r="L153" i="13"/>
  <c r="K153" i="13"/>
  <c r="J153" i="13"/>
  <c r="I153" i="13"/>
  <c r="V14" i="14"/>
  <c r="T14" i="14"/>
  <c r="U14" i="14"/>
  <c r="K22" i="14"/>
  <c r="I22" i="14"/>
  <c r="J22" i="14"/>
  <c r="K40" i="14"/>
  <c r="I40" i="14"/>
  <c r="J40" i="14"/>
  <c r="K57" i="14"/>
  <c r="I57" i="14"/>
  <c r="H65" i="14"/>
  <c r="J57" i="14"/>
  <c r="K74" i="14"/>
  <c r="I74" i="14"/>
  <c r="J74" i="14"/>
  <c r="K91" i="14"/>
  <c r="I91" i="14"/>
  <c r="J91" i="14"/>
  <c r="K109" i="14"/>
  <c r="I109" i="14"/>
  <c r="J109" i="14"/>
  <c r="K126" i="14"/>
  <c r="I126" i="14"/>
  <c r="J126" i="14"/>
  <c r="K143" i="14"/>
  <c r="I143" i="14"/>
  <c r="J143" i="14"/>
  <c r="K160" i="14"/>
  <c r="I160" i="14"/>
  <c r="J160" i="14"/>
  <c r="AA13" i="15"/>
  <c r="Z13" i="15"/>
  <c r="Y13" i="15"/>
  <c r="W13" i="15"/>
  <c r="V21" i="15"/>
  <c r="X13" i="15"/>
  <c r="M39" i="15"/>
  <c r="L39" i="15"/>
  <c r="K39" i="15"/>
  <c r="I39" i="15"/>
  <c r="J39" i="15"/>
  <c r="M55" i="15"/>
  <c r="L55" i="15"/>
  <c r="K55" i="15"/>
  <c r="I55" i="15"/>
  <c r="H63" i="15"/>
  <c r="J55" i="15"/>
  <c r="M100" i="15"/>
  <c r="L100" i="15"/>
  <c r="K100" i="15"/>
  <c r="I100" i="15"/>
  <c r="J100" i="15"/>
  <c r="I32" i="16"/>
  <c r="L32" i="16"/>
  <c r="K32" i="16"/>
  <c r="J32" i="16"/>
  <c r="I67" i="16"/>
  <c r="L67" i="16"/>
  <c r="K67" i="16"/>
  <c r="J67" i="16"/>
  <c r="I101" i="16"/>
  <c r="L101" i="16"/>
  <c r="K101" i="16"/>
  <c r="J101" i="16"/>
  <c r="H135" i="16"/>
  <c r="I136" i="16"/>
  <c r="L136" i="16"/>
  <c r="K136" i="16"/>
  <c r="J136" i="16"/>
  <c r="K29" i="17"/>
  <c r="J29" i="17"/>
  <c r="I29" i="17"/>
  <c r="M29" i="17"/>
  <c r="L29" i="17"/>
  <c r="K98" i="17"/>
  <c r="J98" i="17"/>
  <c r="I98" i="17"/>
  <c r="M98" i="17"/>
  <c r="L98" i="17"/>
  <c r="K132" i="17"/>
  <c r="J132" i="17"/>
  <c r="I132" i="17"/>
  <c r="M132" i="17"/>
  <c r="L132" i="17"/>
  <c r="I140" i="17"/>
  <c r="L140" i="17"/>
  <c r="K140" i="17"/>
  <c r="J140" i="17"/>
  <c r="M140" i="17"/>
  <c r="I24" i="18"/>
  <c r="J24" i="18"/>
  <c r="Z46" i="18"/>
  <c r="AA46" i="18"/>
  <c r="AB46" i="18"/>
  <c r="I57" i="18"/>
  <c r="J57" i="18"/>
  <c r="I71" i="18"/>
  <c r="J71" i="18"/>
  <c r="R81" i="18"/>
  <c r="S81" i="18"/>
  <c r="J88" i="18"/>
  <c r="I88" i="18"/>
  <c r="AA95" i="18"/>
  <c r="Z95" i="18"/>
  <c r="S116" i="18"/>
  <c r="R116" i="18"/>
  <c r="Q160" i="18"/>
  <c r="S152" i="18"/>
  <c r="R152" i="18"/>
  <c r="J33" i="2"/>
  <c r="L33" i="2"/>
  <c r="M33" i="2"/>
  <c r="K33" i="2"/>
  <c r="N33" i="2"/>
  <c r="E42" i="2"/>
  <c r="J48" i="2"/>
  <c r="L48" i="2"/>
  <c r="M48" i="2"/>
  <c r="K48" i="2"/>
  <c r="N48" i="2"/>
  <c r="J10" i="3"/>
  <c r="L10" i="3"/>
  <c r="K10" i="3"/>
  <c r="M10" i="3"/>
  <c r="N10" i="3"/>
  <c r="J22" i="3"/>
  <c r="L22" i="3"/>
  <c r="N22" i="3"/>
  <c r="K22" i="3"/>
  <c r="M22" i="3"/>
  <c r="J26" i="3"/>
  <c r="L26" i="3"/>
  <c r="K26" i="3"/>
  <c r="M26" i="3"/>
  <c r="N26" i="3"/>
  <c r="J30" i="3"/>
  <c r="L30" i="3"/>
  <c r="N30" i="3"/>
  <c r="K30" i="3"/>
  <c r="M30" i="3"/>
  <c r="J34" i="3"/>
  <c r="L34" i="3"/>
  <c r="M34" i="3"/>
  <c r="N34" i="3"/>
  <c r="K34" i="3"/>
  <c r="J38" i="3"/>
  <c r="L38" i="3"/>
  <c r="N38" i="3"/>
  <c r="K38" i="3"/>
  <c r="M38" i="3"/>
  <c r="J44" i="3"/>
  <c r="L44" i="3"/>
  <c r="M44" i="3"/>
  <c r="K44" i="3"/>
  <c r="J60" i="3"/>
  <c r="L60" i="3"/>
  <c r="K60" i="3"/>
  <c r="M60" i="3"/>
  <c r="J65" i="3"/>
  <c r="L65" i="3"/>
  <c r="N65" i="3"/>
  <c r="M65" i="3"/>
  <c r="K65" i="3"/>
  <c r="J69" i="3"/>
  <c r="L69" i="3"/>
  <c r="N69" i="3"/>
  <c r="K69" i="3"/>
  <c r="M69" i="3"/>
  <c r="J87" i="3"/>
  <c r="L87" i="3"/>
  <c r="N87" i="3"/>
  <c r="M87" i="3"/>
  <c r="K87" i="3"/>
  <c r="J95" i="3"/>
  <c r="L95" i="3"/>
  <c r="N95" i="3"/>
  <c r="M95" i="3"/>
  <c r="K95" i="3"/>
  <c r="J99" i="3"/>
  <c r="L99" i="3"/>
  <c r="M99" i="3"/>
  <c r="K99" i="3"/>
  <c r="N99" i="3"/>
  <c r="G115" i="3"/>
  <c r="I118" i="3"/>
  <c r="J107" i="3"/>
  <c r="L107" i="3"/>
  <c r="M107" i="3"/>
  <c r="K107" i="3"/>
  <c r="N107" i="3"/>
  <c r="E120" i="3"/>
  <c r="G123" i="3"/>
  <c r="K45" i="3"/>
  <c r="M45" i="3"/>
  <c r="J45" i="3"/>
  <c r="L45" i="3"/>
  <c r="K53" i="3"/>
  <c r="J53" i="3"/>
  <c r="L53" i="3"/>
  <c r="M53" i="3"/>
  <c r="K61" i="3"/>
  <c r="M61" i="3"/>
  <c r="J61" i="3"/>
  <c r="L61" i="3"/>
  <c r="H115" i="3"/>
  <c r="F116" i="3"/>
  <c r="H119" i="3"/>
  <c r="F120" i="3"/>
  <c r="H123" i="3"/>
  <c r="H188" i="3"/>
  <c r="H192" i="3"/>
  <c r="H196" i="3"/>
  <c r="J8" i="6"/>
  <c r="M8" i="6"/>
  <c r="K8" i="6"/>
  <c r="L8" i="6"/>
  <c r="I8" i="6"/>
  <c r="J16" i="6"/>
  <c r="M16" i="6"/>
  <c r="L16" i="6"/>
  <c r="I16" i="6"/>
  <c r="K16" i="6"/>
  <c r="J27" i="6"/>
  <c r="L27" i="6"/>
  <c r="I27" i="6"/>
  <c r="M27" i="6"/>
  <c r="K27" i="6"/>
  <c r="J35" i="6"/>
  <c r="L35" i="6"/>
  <c r="K35" i="6"/>
  <c r="M35" i="6"/>
  <c r="I35" i="6"/>
  <c r="J43" i="6"/>
  <c r="M43" i="6"/>
  <c r="L43" i="6"/>
  <c r="I43" i="6"/>
  <c r="K43" i="6"/>
  <c r="J51" i="6"/>
  <c r="L51" i="6"/>
  <c r="K51" i="6"/>
  <c r="M51" i="6"/>
  <c r="I51" i="6"/>
  <c r="P12" i="9"/>
  <c r="O12" i="9"/>
  <c r="V55" i="12"/>
  <c r="X55" i="12"/>
  <c r="U55" i="12"/>
  <c r="X17" i="12"/>
  <c r="V17" i="12"/>
  <c r="U17" i="12"/>
  <c r="X25" i="12"/>
  <c r="V25" i="12"/>
  <c r="U25" i="12"/>
  <c r="X33" i="12"/>
  <c r="V33" i="12"/>
  <c r="U33" i="12"/>
  <c r="X41" i="12"/>
  <c r="V41" i="12"/>
  <c r="U41" i="12"/>
  <c r="X49" i="12"/>
  <c r="V49" i="12"/>
  <c r="U49" i="12"/>
  <c r="X57" i="12"/>
  <c r="V57" i="12"/>
  <c r="U57" i="12"/>
  <c r="H160" i="13"/>
  <c r="M152" i="13"/>
  <c r="J152" i="13"/>
  <c r="K152" i="13"/>
  <c r="I152" i="13"/>
  <c r="L152" i="13"/>
  <c r="L36" i="13"/>
  <c r="K36" i="13"/>
  <c r="J36" i="13"/>
  <c r="I36" i="13"/>
  <c r="M36" i="13"/>
  <c r="L53" i="13"/>
  <c r="K53" i="13"/>
  <c r="J53" i="13"/>
  <c r="I53" i="13"/>
  <c r="M53" i="13"/>
  <c r="L70" i="13"/>
  <c r="K70" i="13"/>
  <c r="J70" i="13"/>
  <c r="I70" i="13"/>
  <c r="M70" i="13"/>
  <c r="L87" i="13"/>
  <c r="K87" i="13"/>
  <c r="J87" i="13"/>
  <c r="I87" i="13"/>
  <c r="M87" i="13"/>
  <c r="L122" i="13"/>
  <c r="K122" i="13"/>
  <c r="J122" i="13"/>
  <c r="I122" i="13"/>
  <c r="M122" i="13"/>
  <c r="L139" i="13"/>
  <c r="K139" i="13"/>
  <c r="J139" i="13"/>
  <c r="I139" i="13"/>
  <c r="M139" i="13"/>
  <c r="L156" i="13"/>
  <c r="K156" i="13"/>
  <c r="J156" i="13"/>
  <c r="I156" i="13"/>
  <c r="M156" i="13"/>
  <c r="K32" i="14"/>
  <c r="J32" i="14"/>
  <c r="I32" i="14"/>
  <c r="K49" i="14"/>
  <c r="J49" i="14"/>
  <c r="I49" i="14"/>
  <c r="K67" i="14"/>
  <c r="J67" i="14"/>
  <c r="I67" i="14"/>
  <c r="K84" i="14"/>
  <c r="J84" i="14"/>
  <c r="I84" i="14"/>
  <c r="K101" i="14"/>
  <c r="J101" i="14"/>
  <c r="I101" i="14"/>
  <c r="K118" i="14"/>
  <c r="J118" i="14"/>
  <c r="I118" i="14"/>
  <c r="K153" i="14"/>
  <c r="J153" i="14"/>
  <c r="I153" i="14"/>
  <c r="M15" i="15"/>
  <c r="L15" i="15"/>
  <c r="K15" i="15"/>
  <c r="J15" i="15"/>
  <c r="I15" i="15"/>
  <c r="M25" i="15"/>
  <c r="L25" i="15"/>
  <c r="K25" i="15"/>
  <c r="J25" i="15"/>
  <c r="I25" i="15"/>
  <c r="M42" i="15"/>
  <c r="L42" i="15"/>
  <c r="K42" i="15"/>
  <c r="J42" i="15"/>
  <c r="I42" i="15"/>
  <c r="K70" i="15"/>
  <c r="J70" i="15"/>
  <c r="I70" i="15"/>
  <c r="M70" i="15"/>
  <c r="L70" i="15"/>
  <c r="L93" i="15"/>
  <c r="K93" i="15"/>
  <c r="J93" i="15"/>
  <c r="M93" i="15"/>
  <c r="I93" i="15"/>
  <c r="M115" i="15"/>
  <c r="L115" i="15"/>
  <c r="K115" i="15"/>
  <c r="J115" i="15"/>
  <c r="I115" i="15"/>
  <c r="M138" i="15"/>
  <c r="L138" i="15"/>
  <c r="K138" i="15"/>
  <c r="J138" i="15"/>
  <c r="I138" i="15"/>
  <c r="M160" i="15"/>
  <c r="L160" i="15"/>
  <c r="K160" i="15"/>
  <c r="J160" i="15"/>
  <c r="I160" i="15"/>
  <c r="L27" i="16"/>
  <c r="H35" i="16"/>
  <c r="K27" i="16"/>
  <c r="J27" i="16"/>
  <c r="I27" i="16"/>
  <c r="L39" i="16"/>
  <c r="K39" i="16"/>
  <c r="J39" i="16"/>
  <c r="I39" i="16"/>
  <c r="L73" i="16"/>
  <c r="K73" i="16"/>
  <c r="J73" i="16"/>
  <c r="I73" i="16"/>
  <c r="H107" i="16"/>
  <c r="L108" i="16"/>
  <c r="K108" i="16"/>
  <c r="J108" i="16"/>
  <c r="I108" i="16"/>
  <c r="L142" i="16"/>
  <c r="K142" i="16"/>
  <c r="J142" i="16"/>
  <c r="I142" i="16"/>
  <c r="M15" i="17"/>
  <c r="I15" i="17"/>
  <c r="L15" i="17"/>
  <c r="K15" i="17"/>
  <c r="J15" i="17"/>
  <c r="M42" i="17"/>
  <c r="I42" i="17"/>
  <c r="L42" i="17"/>
  <c r="K42" i="17"/>
  <c r="J42" i="17"/>
  <c r="M76" i="17"/>
  <c r="I76" i="17"/>
  <c r="L76" i="17"/>
  <c r="K76" i="17"/>
  <c r="J76" i="17"/>
  <c r="M111" i="17"/>
  <c r="I111" i="17"/>
  <c r="H119" i="17"/>
  <c r="L111" i="17"/>
  <c r="K111" i="17"/>
  <c r="J111" i="17"/>
  <c r="L150" i="17"/>
  <c r="I150" i="17"/>
  <c r="J150" i="17"/>
  <c r="H149" i="17"/>
  <c r="M150" i="17"/>
  <c r="K150" i="17"/>
  <c r="S9" i="18"/>
  <c r="R9" i="18"/>
  <c r="Q8" i="18"/>
  <c r="T150" i="18" s="1"/>
  <c r="I32" i="18"/>
  <c r="J32" i="18"/>
  <c r="Z59" i="18"/>
  <c r="AA59" i="18"/>
  <c r="I66" i="18"/>
  <c r="J66" i="18"/>
  <c r="R141" i="18"/>
  <c r="S141" i="18"/>
  <c r="J149" i="18"/>
  <c r="I149" i="18"/>
  <c r="H148" i="18"/>
  <c r="K149" i="18"/>
  <c r="J21" i="21"/>
  <c r="I21" i="21"/>
  <c r="H21" i="21"/>
  <c r="J52" i="21"/>
  <c r="I52" i="21"/>
  <c r="H52" i="21"/>
  <c r="S13" i="9"/>
  <c r="R13" i="9"/>
  <c r="P16" i="9"/>
  <c r="O16" i="9"/>
  <c r="V6" i="12"/>
  <c r="U6" i="12"/>
  <c r="X6" i="12"/>
  <c r="V10" i="12"/>
  <c r="U10" i="12"/>
  <c r="X10" i="12"/>
  <c r="K9" i="13"/>
  <c r="J9" i="13"/>
  <c r="I9" i="13"/>
  <c r="M9" i="13"/>
  <c r="L9" i="13"/>
  <c r="K13" i="13"/>
  <c r="J13" i="13"/>
  <c r="I13" i="13"/>
  <c r="M13" i="13"/>
  <c r="L13" i="13"/>
  <c r="K17" i="13"/>
  <c r="J17" i="13"/>
  <c r="I17" i="13"/>
  <c r="M17" i="13"/>
  <c r="L17" i="13"/>
  <c r="K22" i="13"/>
  <c r="J22" i="13"/>
  <c r="I22" i="13"/>
  <c r="M22" i="13"/>
  <c r="L22" i="13"/>
  <c r="K30" i="13"/>
  <c r="J30" i="13"/>
  <c r="I30" i="13"/>
  <c r="M30" i="13"/>
  <c r="L30" i="13"/>
  <c r="K39" i="13"/>
  <c r="J39" i="13"/>
  <c r="I39" i="13"/>
  <c r="M39" i="13"/>
  <c r="L39" i="13"/>
  <c r="K47" i="13"/>
  <c r="J47" i="13"/>
  <c r="I47" i="13"/>
  <c r="M47" i="13"/>
  <c r="L47" i="13"/>
  <c r="K56" i="13"/>
  <c r="J56" i="13"/>
  <c r="I56" i="13"/>
  <c r="M56" i="13"/>
  <c r="L56" i="13"/>
  <c r="K17" i="14"/>
  <c r="J17" i="14"/>
  <c r="I17" i="14"/>
  <c r="K26" i="14"/>
  <c r="J26" i="14"/>
  <c r="I26" i="14"/>
  <c r="K34" i="14"/>
  <c r="J34" i="14"/>
  <c r="I34" i="14"/>
  <c r="K43" i="14"/>
  <c r="J43" i="14"/>
  <c r="I43" i="14"/>
  <c r="H51" i="14"/>
  <c r="K60" i="14"/>
  <c r="J60" i="14"/>
  <c r="I60" i="14"/>
  <c r="K69" i="14"/>
  <c r="J69" i="14"/>
  <c r="I69" i="14"/>
  <c r="K77" i="14"/>
  <c r="J77" i="14"/>
  <c r="I77" i="14"/>
  <c r="K86" i="14"/>
  <c r="J86" i="14"/>
  <c r="I86" i="14"/>
  <c r="K95" i="14"/>
  <c r="J95" i="14"/>
  <c r="I95" i="14"/>
  <c r="K103" i="14"/>
  <c r="J103" i="14"/>
  <c r="I103" i="14"/>
  <c r="K112" i="14"/>
  <c r="J112" i="14"/>
  <c r="I112" i="14"/>
  <c r="K120" i="14"/>
  <c r="J120" i="14"/>
  <c r="I120" i="14"/>
  <c r="K129" i="14"/>
  <c r="J129" i="14"/>
  <c r="I129" i="14"/>
  <c r="K138" i="14"/>
  <c r="J138" i="14"/>
  <c r="I138" i="14"/>
  <c r="K146" i="14"/>
  <c r="J146" i="14"/>
  <c r="I146" i="14"/>
  <c r="K155" i="14"/>
  <c r="J155" i="14"/>
  <c r="I155" i="14"/>
  <c r="H163" i="14"/>
  <c r="K10" i="15"/>
  <c r="J10" i="15"/>
  <c r="I10" i="15"/>
  <c r="L10" i="15"/>
  <c r="M10" i="15"/>
  <c r="K14" i="15"/>
  <c r="J14" i="15"/>
  <c r="I14" i="15"/>
  <c r="M14" i="15"/>
  <c r="L14" i="15"/>
  <c r="K18" i="15"/>
  <c r="J18" i="15"/>
  <c r="I18" i="15"/>
  <c r="L18" i="15"/>
  <c r="M18" i="15"/>
  <c r="K23" i="15"/>
  <c r="J23" i="15"/>
  <c r="I23" i="15"/>
  <c r="M23" i="15"/>
  <c r="L23" i="15"/>
  <c r="K31" i="15"/>
  <c r="J31" i="15"/>
  <c r="I31" i="15"/>
  <c r="L31" i="15"/>
  <c r="M31" i="15"/>
  <c r="K40" i="15"/>
  <c r="J40" i="15"/>
  <c r="I40" i="15"/>
  <c r="M40" i="15"/>
  <c r="L40" i="15"/>
  <c r="K48" i="15"/>
  <c r="J48" i="15"/>
  <c r="I48" i="15"/>
  <c r="L48" i="15"/>
  <c r="M48" i="15"/>
  <c r="M52" i="15"/>
  <c r="L52" i="15"/>
  <c r="K52" i="15"/>
  <c r="J52" i="15"/>
  <c r="I52" i="15"/>
  <c r="K53" i="15"/>
  <c r="J53" i="15"/>
  <c r="I53" i="15"/>
  <c r="M53" i="15"/>
  <c r="L53" i="15"/>
  <c r="M74" i="15"/>
  <c r="K74" i="15"/>
  <c r="J74" i="15"/>
  <c r="I74" i="15"/>
  <c r="L74" i="15"/>
  <c r="L75" i="15"/>
  <c r="K75" i="15"/>
  <c r="J75" i="15"/>
  <c r="M75" i="15"/>
  <c r="I75" i="15"/>
  <c r="M98" i="15"/>
  <c r="L98" i="15"/>
  <c r="K98" i="15"/>
  <c r="J98" i="15"/>
  <c r="I98" i="15"/>
  <c r="M121" i="15"/>
  <c r="L121" i="15"/>
  <c r="K121" i="15"/>
  <c r="J121" i="15"/>
  <c r="I121" i="15"/>
  <c r="K122" i="15"/>
  <c r="J122" i="15"/>
  <c r="I122" i="15"/>
  <c r="M122" i="15"/>
  <c r="L122" i="15"/>
  <c r="M143" i="15"/>
  <c r="K143" i="15"/>
  <c r="J143" i="15"/>
  <c r="I143" i="15"/>
  <c r="L143" i="15"/>
  <c r="L144" i="15"/>
  <c r="K144" i="15"/>
  <c r="J144" i="15"/>
  <c r="M144" i="15"/>
  <c r="I144" i="15"/>
  <c r="L20" i="16"/>
  <c r="K20" i="16"/>
  <c r="J20" i="16"/>
  <c r="I20" i="16"/>
  <c r="L42" i="16"/>
  <c r="K42" i="16"/>
  <c r="J42" i="16"/>
  <c r="I42" i="16"/>
  <c r="L59" i="16"/>
  <c r="K59" i="16"/>
  <c r="J59" i="16"/>
  <c r="I59" i="16"/>
  <c r="L76" i="16"/>
  <c r="K76" i="16"/>
  <c r="J76" i="16"/>
  <c r="I76" i="16"/>
  <c r="L94" i="16"/>
  <c r="K94" i="16"/>
  <c r="J94" i="16"/>
  <c r="H93" i="16"/>
  <c r="I94" i="16"/>
  <c r="L111" i="16"/>
  <c r="K111" i="16"/>
  <c r="J111" i="16"/>
  <c r="I111" i="16"/>
  <c r="H119" i="16"/>
  <c r="L128" i="16"/>
  <c r="K128" i="16"/>
  <c r="J128" i="16"/>
  <c r="I128" i="16"/>
  <c r="L145" i="16"/>
  <c r="K145" i="16"/>
  <c r="J145" i="16"/>
  <c r="I145" i="16"/>
  <c r="Z11" i="17"/>
  <c r="Y11" i="17"/>
  <c r="X11" i="17"/>
  <c r="W11" i="17"/>
  <c r="Z19" i="17"/>
  <c r="Y19" i="17"/>
  <c r="X19" i="17"/>
  <c r="W19" i="17"/>
  <c r="L34" i="17"/>
  <c r="K34" i="17"/>
  <c r="J34" i="17"/>
  <c r="M34" i="17"/>
  <c r="I34" i="17"/>
  <c r="L52" i="17"/>
  <c r="K52" i="17"/>
  <c r="J52" i="17"/>
  <c r="M52" i="17"/>
  <c r="H51" i="17"/>
  <c r="I52" i="17"/>
  <c r="L69" i="17"/>
  <c r="K69" i="17"/>
  <c r="J69" i="17"/>
  <c r="M69" i="17"/>
  <c r="I69" i="17"/>
  <c r="H77" i="17"/>
  <c r="L86" i="17"/>
  <c r="K86" i="17"/>
  <c r="J86" i="17"/>
  <c r="M86" i="17"/>
  <c r="I86" i="17"/>
  <c r="L103" i="17"/>
  <c r="K103" i="17"/>
  <c r="J103" i="17"/>
  <c r="M103" i="17"/>
  <c r="I103" i="17"/>
  <c r="R12" i="18"/>
  <c r="Q20" i="18"/>
  <c r="T12" i="18"/>
  <c r="S12" i="18"/>
  <c r="S13" i="18"/>
  <c r="R13" i="18"/>
  <c r="I37" i="18"/>
  <c r="J37" i="18"/>
  <c r="H36" i="18"/>
  <c r="J38" i="18"/>
  <c r="I38" i="18"/>
  <c r="I70" i="18"/>
  <c r="J70" i="18"/>
  <c r="S99" i="18"/>
  <c r="R99" i="18"/>
  <c r="Z111" i="18"/>
  <c r="AA111" i="18"/>
  <c r="J140" i="18"/>
  <c r="I140" i="18"/>
  <c r="I152" i="21"/>
  <c r="H152" i="21"/>
  <c r="J152" i="21"/>
  <c r="P9" i="9"/>
  <c r="O9" i="9"/>
  <c r="S14" i="9"/>
  <c r="R14" i="9"/>
  <c r="P17" i="9"/>
  <c r="O17" i="9"/>
  <c r="J18" i="14"/>
  <c r="I18" i="14"/>
  <c r="K18" i="14"/>
  <c r="J27" i="14"/>
  <c r="I27" i="14"/>
  <c r="K27" i="14"/>
  <c r="J35" i="14"/>
  <c r="I35" i="14"/>
  <c r="K35" i="14"/>
  <c r="J44" i="14"/>
  <c r="I44" i="14"/>
  <c r="K44" i="14"/>
  <c r="J53" i="14"/>
  <c r="I53" i="14"/>
  <c r="K53" i="14"/>
  <c r="J61" i="14"/>
  <c r="I61" i="14"/>
  <c r="K61" i="14"/>
  <c r="J70" i="14"/>
  <c r="I70" i="14"/>
  <c r="K70" i="14"/>
  <c r="J78" i="14"/>
  <c r="I78" i="14"/>
  <c r="K78" i="14"/>
  <c r="J87" i="14"/>
  <c r="I87" i="14"/>
  <c r="K87" i="14"/>
  <c r="J96" i="14"/>
  <c r="I96" i="14"/>
  <c r="K96" i="14"/>
  <c r="J104" i="14"/>
  <c r="I104" i="14"/>
  <c r="K104" i="14"/>
  <c r="J113" i="14"/>
  <c r="I113" i="14"/>
  <c r="H121" i="14"/>
  <c r="K113" i="14"/>
  <c r="J130" i="14"/>
  <c r="I130" i="14"/>
  <c r="K130" i="14"/>
  <c r="J139" i="14"/>
  <c r="I139" i="14"/>
  <c r="K139" i="14"/>
  <c r="J147" i="14"/>
  <c r="I147" i="14"/>
  <c r="K147" i="14"/>
  <c r="J156" i="14"/>
  <c r="I156" i="14"/>
  <c r="K156" i="14"/>
  <c r="J26" i="15"/>
  <c r="I26" i="15"/>
  <c r="M26" i="15"/>
  <c r="L26" i="15"/>
  <c r="K26" i="15"/>
  <c r="J34" i="15"/>
  <c r="I34" i="15"/>
  <c r="K34" i="15"/>
  <c r="L34" i="15"/>
  <c r="M34" i="15"/>
  <c r="J43" i="15"/>
  <c r="I43" i="15"/>
  <c r="M43" i="15"/>
  <c r="L43" i="15"/>
  <c r="K43" i="15"/>
  <c r="M66" i="15"/>
  <c r="J66" i="15"/>
  <c r="I66" i="15"/>
  <c r="K66" i="15"/>
  <c r="L66" i="15"/>
  <c r="L67" i="15"/>
  <c r="K67" i="15"/>
  <c r="J67" i="15"/>
  <c r="M67" i="15"/>
  <c r="I67" i="15"/>
  <c r="M89" i="15"/>
  <c r="L89" i="15"/>
  <c r="K89" i="15"/>
  <c r="J89" i="15"/>
  <c r="I89" i="15"/>
  <c r="M112" i="15"/>
  <c r="L112" i="15"/>
  <c r="J112" i="15"/>
  <c r="I112" i="15"/>
  <c r="K112" i="15"/>
  <c r="K113" i="15"/>
  <c r="J113" i="15"/>
  <c r="I113" i="15"/>
  <c r="M113" i="15"/>
  <c r="L113" i="15"/>
  <c r="M135" i="15"/>
  <c r="J135" i="15"/>
  <c r="I135" i="15"/>
  <c r="L135" i="15"/>
  <c r="K135" i="15"/>
  <c r="L136" i="15"/>
  <c r="K136" i="15"/>
  <c r="J136" i="15"/>
  <c r="M136" i="15"/>
  <c r="I136" i="15"/>
  <c r="M158" i="15"/>
  <c r="L158" i="15"/>
  <c r="K158" i="15"/>
  <c r="J158" i="15"/>
  <c r="I158" i="15"/>
  <c r="L16" i="16"/>
  <c r="J16" i="16"/>
  <c r="I16" i="16"/>
  <c r="K16" i="16"/>
  <c r="K45" i="16"/>
  <c r="J45" i="16"/>
  <c r="I45" i="16"/>
  <c r="L45" i="16"/>
  <c r="K62" i="16"/>
  <c r="J62" i="16"/>
  <c r="I62" i="16"/>
  <c r="M62" i="16"/>
  <c r="L62" i="16"/>
  <c r="K80" i="16"/>
  <c r="J80" i="16"/>
  <c r="I80" i="16"/>
  <c r="M80" i="16"/>
  <c r="H79" i="16"/>
  <c r="L80" i="16"/>
  <c r="K97" i="16"/>
  <c r="J97" i="16"/>
  <c r="I97" i="16"/>
  <c r="L97" i="16"/>
  <c r="H105" i="16"/>
  <c r="K114" i="16"/>
  <c r="J114" i="16"/>
  <c r="I114" i="16"/>
  <c r="L114" i="16"/>
  <c r="K131" i="16"/>
  <c r="J131" i="16"/>
  <c r="I131" i="16"/>
  <c r="L131" i="16"/>
  <c r="K13" i="17"/>
  <c r="J13" i="17"/>
  <c r="I13" i="17"/>
  <c r="M13" i="17"/>
  <c r="L13" i="17"/>
  <c r="H21" i="17"/>
  <c r="K38" i="17"/>
  <c r="J38" i="17"/>
  <c r="I38" i="17"/>
  <c r="M38" i="17"/>
  <c r="H37" i="17"/>
  <c r="L38" i="17"/>
  <c r="K55" i="17"/>
  <c r="J55" i="17"/>
  <c r="I55" i="17"/>
  <c r="M55" i="17"/>
  <c r="L55" i="17"/>
  <c r="H63" i="17"/>
  <c r="K72" i="17"/>
  <c r="J72" i="17"/>
  <c r="I72" i="17"/>
  <c r="M72" i="17"/>
  <c r="L72" i="17"/>
  <c r="K89" i="17"/>
  <c r="J89" i="17"/>
  <c r="I89" i="17"/>
  <c r="M89" i="17"/>
  <c r="L89" i="17"/>
  <c r="K124" i="17"/>
  <c r="J124" i="17"/>
  <c r="I124" i="17"/>
  <c r="M124" i="17"/>
  <c r="L124" i="17"/>
  <c r="L139" i="17"/>
  <c r="J139" i="17"/>
  <c r="M139" i="17"/>
  <c r="K139" i="17"/>
  <c r="I139" i="17"/>
  <c r="H147" i="17"/>
  <c r="L141" i="17"/>
  <c r="K141" i="17"/>
  <c r="J141" i="17"/>
  <c r="I141" i="17"/>
  <c r="M141" i="17"/>
  <c r="R16" i="18"/>
  <c r="S16" i="18"/>
  <c r="S17" i="18"/>
  <c r="T17" i="18"/>
  <c r="R17" i="18"/>
  <c r="I40" i="18"/>
  <c r="H48" i="18"/>
  <c r="J40" i="18"/>
  <c r="I41" i="18"/>
  <c r="J41" i="18"/>
  <c r="J42" i="18"/>
  <c r="I42" i="18"/>
  <c r="Z102" i="18"/>
  <c r="AA102" i="18"/>
  <c r="R124" i="18"/>
  <c r="T124" i="18"/>
  <c r="S124" i="18"/>
  <c r="Q132" i="18"/>
  <c r="J131" i="18"/>
  <c r="I131" i="18"/>
  <c r="AA138" i="18"/>
  <c r="Z138" i="18"/>
  <c r="AB138" i="18"/>
  <c r="Y146" i="18"/>
  <c r="J155" i="18"/>
  <c r="I155" i="18"/>
  <c r="J12" i="21"/>
  <c r="I12" i="21"/>
  <c r="H12" i="21"/>
  <c r="J61" i="21"/>
  <c r="I61" i="21"/>
  <c r="H61" i="21"/>
  <c r="J83" i="21"/>
  <c r="I83" i="21"/>
  <c r="H83" i="21"/>
  <c r="J104" i="21"/>
  <c r="I104" i="21"/>
  <c r="H104" i="21"/>
  <c r="O10" i="9"/>
  <c r="P10" i="9"/>
  <c r="R15" i="9"/>
  <c r="S15" i="9"/>
  <c r="O18" i="9"/>
  <c r="P18" i="9"/>
  <c r="I11" i="14"/>
  <c r="J11" i="14"/>
  <c r="K11" i="14"/>
  <c r="I19" i="14"/>
  <c r="K19" i="14"/>
  <c r="J19" i="14"/>
  <c r="I28" i="14"/>
  <c r="K28" i="14"/>
  <c r="J28" i="14"/>
  <c r="I36" i="14"/>
  <c r="J36" i="14"/>
  <c r="K36" i="14"/>
  <c r="I45" i="14"/>
  <c r="K45" i="14"/>
  <c r="J45" i="14"/>
  <c r="I54" i="14"/>
  <c r="J54" i="14"/>
  <c r="K54" i="14"/>
  <c r="I62" i="14"/>
  <c r="K62" i="14"/>
  <c r="J62" i="14"/>
  <c r="I71" i="14"/>
  <c r="H79" i="14"/>
  <c r="J71" i="14"/>
  <c r="K71" i="14"/>
  <c r="I88" i="14"/>
  <c r="J88" i="14"/>
  <c r="K88" i="14"/>
  <c r="I97" i="14"/>
  <c r="K97" i="14"/>
  <c r="J97" i="14"/>
  <c r="I105" i="14"/>
  <c r="J105" i="14"/>
  <c r="K105" i="14"/>
  <c r="I114" i="14"/>
  <c r="K114" i="14"/>
  <c r="J114" i="14"/>
  <c r="I123" i="14"/>
  <c r="J123" i="14"/>
  <c r="K123" i="14"/>
  <c r="I131" i="14"/>
  <c r="K131" i="14"/>
  <c r="J131" i="14"/>
  <c r="I140" i="14"/>
  <c r="J140" i="14"/>
  <c r="K140" i="14"/>
  <c r="I148" i="14"/>
  <c r="K148" i="14"/>
  <c r="J148" i="14"/>
  <c r="I157" i="14"/>
  <c r="J157" i="14"/>
  <c r="K157" i="14"/>
  <c r="I9" i="15"/>
  <c r="L9" i="15"/>
  <c r="K9" i="15"/>
  <c r="J9" i="15"/>
  <c r="M9" i="15"/>
  <c r="I13" i="15"/>
  <c r="H21" i="15"/>
  <c r="J13" i="15"/>
  <c r="M13" i="15"/>
  <c r="L13" i="15"/>
  <c r="K13" i="15"/>
  <c r="I17" i="15"/>
  <c r="L17" i="15"/>
  <c r="K17" i="15"/>
  <c r="J17" i="15"/>
  <c r="M17" i="15"/>
  <c r="I29" i="15"/>
  <c r="L29" i="15"/>
  <c r="K29" i="15"/>
  <c r="J29" i="15"/>
  <c r="M29" i="15"/>
  <c r="I38" i="15"/>
  <c r="M38" i="15"/>
  <c r="J38" i="15"/>
  <c r="L38" i="15"/>
  <c r="K38" i="15"/>
  <c r="I46" i="15"/>
  <c r="L46" i="15"/>
  <c r="K46" i="15"/>
  <c r="J46" i="15"/>
  <c r="M46" i="15"/>
  <c r="M57" i="15"/>
  <c r="I57" i="15"/>
  <c r="L57" i="15"/>
  <c r="K57" i="15"/>
  <c r="J57" i="15"/>
  <c r="L58" i="15"/>
  <c r="K58" i="15"/>
  <c r="J58" i="15"/>
  <c r="I58" i="15"/>
  <c r="M58" i="15"/>
  <c r="M81" i="15"/>
  <c r="L81" i="15"/>
  <c r="K81" i="15"/>
  <c r="I81" i="15"/>
  <c r="J81" i="15"/>
  <c r="M103" i="15"/>
  <c r="L103" i="15"/>
  <c r="I103" i="15"/>
  <c r="J103" i="15"/>
  <c r="K103" i="15"/>
  <c r="K104" i="15"/>
  <c r="J104" i="15"/>
  <c r="I104" i="15"/>
  <c r="L104" i="15"/>
  <c r="M104" i="15"/>
  <c r="M126" i="15"/>
  <c r="I126" i="15"/>
  <c r="J126" i="15"/>
  <c r="K126" i="15"/>
  <c r="L126" i="15"/>
  <c r="L127" i="15"/>
  <c r="K127" i="15"/>
  <c r="J127" i="15"/>
  <c r="I127" i="15"/>
  <c r="M127" i="15"/>
  <c r="M150" i="15"/>
  <c r="L150" i="15"/>
  <c r="K150" i="15"/>
  <c r="I150" i="15"/>
  <c r="J150" i="15"/>
  <c r="L12" i="16"/>
  <c r="I12" i="16"/>
  <c r="K12" i="16"/>
  <c r="J12" i="16"/>
  <c r="H23" i="16"/>
  <c r="I24" i="16"/>
  <c r="L24" i="16"/>
  <c r="K24" i="16"/>
  <c r="J24" i="16"/>
  <c r="L25" i="16"/>
  <c r="K25" i="16"/>
  <c r="J25" i="16"/>
  <c r="I25" i="16"/>
  <c r="I41" i="16"/>
  <c r="J41" i="16"/>
  <c r="L41" i="16"/>
  <c r="K41" i="16"/>
  <c r="H49" i="16"/>
  <c r="I58" i="16"/>
  <c r="J58" i="16"/>
  <c r="L58" i="16"/>
  <c r="K58" i="16"/>
  <c r="I75" i="16"/>
  <c r="J75" i="16"/>
  <c r="L75" i="16"/>
  <c r="K75" i="16"/>
  <c r="I110" i="16"/>
  <c r="J110" i="16"/>
  <c r="L110" i="16"/>
  <c r="K110" i="16"/>
  <c r="I127" i="16"/>
  <c r="J127" i="16"/>
  <c r="L127" i="16"/>
  <c r="K127" i="16"/>
  <c r="I144" i="16"/>
  <c r="J144" i="16"/>
  <c r="L144" i="16"/>
  <c r="K144" i="16"/>
  <c r="M11" i="17"/>
  <c r="I11" i="17"/>
  <c r="J11" i="17"/>
  <c r="K11" i="17"/>
  <c r="L11" i="17"/>
  <c r="M19" i="17"/>
  <c r="I19" i="17"/>
  <c r="J19" i="17"/>
  <c r="L19" i="17"/>
  <c r="K19" i="17"/>
  <c r="M33" i="17"/>
  <c r="I33" i="17"/>
  <c r="J33" i="17"/>
  <c r="K33" i="17"/>
  <c r="L33" i="17"/>
  <c r="M68" i="17"/>
  <c r="I68" i="17"/>
  <c r="J68" i="17"/>
  <c r="K68" i="17"/>
  <c r="L68" i="17"/>
  <c r="M85" i="17"/>
  <c r="I85" i="17"/>
  <c r="J85" i="17"/>
  <c r="L85" i="17"/>
  <c r="K85" i="17"/>
  <c r="M102" i="17"/>
  <c r="I102" i="17"/>
  <c r="J102" i="17"/>
  <c r="K102" i="17"/>
  <c r="L102" i="17"/>
  <c r="Z12" i="18"/>
  <c r="AA12" i="18"/>
  <c r="Y20" i="18"/>
  <c r="AA13" i="18"/>
  <c r="Z13" i="18"/>
  <c r="R33" i="18"/>
  <c r="S33" i="18"/>
  <c r="J59" i="18"/>
  <c r="I59" i="18"/>
  <c r="S82" i="18"/>
  <c r="R82" i="18"/>
  <c r="T82" i="18"/>
  <c r="Q90" i="18"/>
  <c r="Z94" i="18"/>
  <c r="AA94" i="18"/>
  <c r="R115" i="18"/>
  <c r="S115" i="18"/>
  <c r="J123" i="18"/>
  <c r="I123" i="18"/>
  <c r="AA129" i="18"/>
  <c r="Z129" i="18"/>
  <c r="T12" i="21"/>
  <c r="S12" i="21"/>
  <c r="R12" i="21"/>
  <c r="J20" i="21"/>
  <c r="I20" i="21"/>
  <c r="H20" i="21"/>
  <c r="O11" i="9"/>
  <c r="P11" i="9"/>
  <c r="S16" i="9"/>
  <c r="R16" i="9"/>
  <c r="P19" i="9"/>
  <c r="O19" i="9"/>
  <c r="I12" i="14"/>
  <c r="K12" i="14"/>
  <c r="J12" i="14"/>
  <c r="K20" i="14"/>
  <c r="J20" i="14"/>
  <c r="I20" i="14"/>
  <c r="H37" i="14"/>
  <c r="I29" i="14"/>
  <c r="K29" i="14"/>
  <c r="J29" i="14"/>
  <c r="I46" i="14"/>
  <c r="K46" i="14"/>
  <c r="J46" i="14"/>
  <c r="K55" i="14"/>
  <c r="J55" i="14"/>
  <c r="I55" i="14"/>
  <c r="I63" i="14"/>
  <c r="K63" i="14"/>
  <c r="J63" i="14"/>
  <c r="K72" i="14"/>
  <c r="J72" i="14"/>
  <c r="I72" i="14"/>
  <c r="I81" i="14"/>
  <c r="J81" i="14"/>
  <c r="K81" i="14"/>
  <c r="K89" i="14"/>
  <c r="J89" i="14"/>
  <c r="I89" i="14"/>
  <c r="I98" i="14"/>
  <c r="K98" i="14"/>
  <c r="J98" i="14"/>
  <c r="K106" i="14"/>
  <c r="J106" i="14"/>
  <c r="I106" i="14"/>
  <c r="I115" i="14"/>
  <c r="K115" i="14"/>
  <c r="J115" i="14"/>
  <c r="K124" i="14"/>
  <c r="J124" i="14"/>
  <c r="I124" i="14"/>
  <c r="I132" i="14"/>
  <c r="K132" i="14"/>
  <c r="J132" i="14"/>
  <c r="H149" i="14"/>
  <c r="K141" i="14"/>
  <c r="J141" i="14"/>
  <c r="I141" i="14"/>
  <c r="K158" i="14"/>
  <c r="J158" i="14"/>
  <c r="I158" i="14"/>
  <c r="M24" i="15"/>
  <c r="L24" i="15"/>
  <c r="I24" i="15"/>
  <c r="J24" i="15"/>
  <c r="K24" i="15"/>
  <c r="M32" i="15"/>
  <c r="K32" i="15"/>
  <c r="J32" i="15"/>
  <c r="I32" i="15"/>
  <c r="L32" i="15"/>
  <c r="H49" i="15"/>
  <c r="M41" i="15"/>
  <c r="L41" i="15"/>
  <c r="I41" i="15"/>
  <c r="K41" i="15"/>
  <c r="J41" i="15"/>
  <c r="M72" i="15"/>
  <c r="L72" i="15"/>
  <c r="K72" i="15"/>
  <c r="J72" i="15"/>
  <c r="I72" i="15"/>
  <c r="M95" i="15"/>
  <c r="L95" i="15"/>
  <c r="K95" i="15"/>
  <c r="J95" i="15"/>
  <c r="I95" i="15"/>
  <c r="K96" i="15"/>
  <c r="J96" i="15"/>
  <c r="I96" i="15"/>
  <c r="L96" i="15"/>
  <c r="M96" i="15"/>
  <c r="M117" i="15"/>
  <c r="K117" i="15"/>
  <c r="J117" i="15"/>
  <c r="I117" i="15"/>
  <c r="L117" i="15"/>
  <c r="L118" i="15"/>
  <c r="K118" i="15"/>
  <c r="J118" i="15"/>
  <c r="I118" i="15"/>
  <c r="M118" i="15"/>
  <c r="M141" i="15"/>
  <c r="L141" i="15"/>
  <c r="K141" i="15"/>
  <c r="I141" i="15"/>
  <c r="J141" i="15"/>
  <c r="L19" i="16"/>
  <c r="K19" i="16"/>
  <c r="J19" i="16"/>
  <c r="I19" i="16"/>
  <c r="M30" i="16"/>
  <c r="L30" i="16"/>
  <c r="K30" i="16"/>
  <c r="J30" i="16"/>
  <c r="I30" i="16"/>
  <c r="L47" i="16"/>
  <c r="K47" i="16"/>
  <c r="J47" i="16"/>
  <c r="I47" i="16"/>
  <c r="L82" i="16"/>
  <c r="K82" i="16"/>
  <c r="J82" i="16"/>
  <c r="I82" i="16"/>
  <c r="L99" i="16"/>
  <c r="K99" i="16"/>
  <c r="J99" i="16"/>
  <c r="I99" i="16"/>
  <c r="L116" i="16"/>
  <c r="K116" i="16"/>
  <c r="J116" i="16"/>
  <c r="I116" i="16"/>
  <c r="L151" i="16"/>
  <c r="K151" i="16"/>
  <c r="J151" i="16"/>
  <c r="I151" i="16"/>
  <c r="M14" i="17"/>
  <c r="L14" i="17"/>
  <c r="K14" i="17"/>
  <c r="I14" i="17"/>
  <c r="J14" i="17"/>
  <c r="M40" i="17"/>
  <c r="L40" i="17"/>
  <c r="K40" i="17"/>
  <c r="I40" i="17"/>
  <c r="J40" i="17"/>
  <c r="M57" i="17"/>
  <c r="L57" i="17"/>
  <c r="K57" i="17"/>
  <c r="J57" i="17"/>
  <c r="I57" i="17"/>
  <c r="M74" i="17"/>
  <c r="L74" i="17"/>
  <c r="K74" i="17"/>
  <c r="I74" i="17"/>
  <c r="J74" i="17"/>
  <c r="M109" i="17"/>
  <c r="L109" i="17"/>
  <c r="K109" i="17"/>
  <c r="I109" i="17"/>
  <c r="J109" i="17"/>
  <c r="M126" i="17"/>
  <c r="L126" i="17"/>
  <c r="K126" i="17"/>
  <c r="J126" i="17"/>
  <c r="I126" i="17"/>
  <c r="R42" i="18"/>
  <c r="S42" i="18"/>
  <c r="S43" i="18"/>
  <c r="R43" i="18"/>
  <c r="H76" i="18"/>
  <c r="J68" i="18"/>
  <c r="I68" i="18"/>
  <c r="S69" i="18"/>
  <c r="R69" i="18"/>
  <c r="S73" i="18"/>
  <c r="R73" i="18"/>
  <c r="T73" i="18"/>
  <c r="Z85" i="18"/>
  <c r="AA85" i="18"/>
  <c r="Q106" i="18"/>
  <c r="R107" i="18"/>
  <c r="S107" i="18"/>
  <c r="J114" i="18"/>
  <c r="I114" i="18"/>
  <c r="AA121" i="18"/>
  <c r="Z121" i="18"/>
  <c r="Y120" i="18"/>
  <c r="S142" i="18"/>
  <c r="R142" i="18"/>
  <c r="J13" i="21"/>
  <c r="I13" i="21"/>
  <c r="H13" i="21"/>
  <c r="T20" i="21"/>
  <c r="S20" i="21"/>
  <c r="R20" i="21"/>
  <c r="J34" i="21"/>
  <c r="I34" i="21"/>
  <c r="H34" i="21"/>
  <c r="I131" i="21"/>
  <c r="J131" i="21"/>
  <c r="H131" i="21"/>
  <c r="M82" i="22"/>
  <c r="L82" i="22"/>
  <c r="K82" i="22"/>
  <c r="N82" i="22"/>
  <c r="J82" i="22"/>
  <c r="M44" i="16"/>
  <c r="L44" i="16"/>
  <c r="I44" i="16"/>
  <c r="K44" i="16"/>
  <c r="J44" i="16"/>
  <c r="L53" i="16"/>
  <c r="K53" i="16"/>
  <c r="J53" i="16"/>
  <c r="I53" i="16"/>
  <c r="M61" i="16"/>
  <c r="L61" i="16"/>
  <c r="I61" i="16"/>
  <c r="K61" i="16"/>
  <c r="J61" i="16"/>
  <c r="L70" i="16"/>
  <c r="K70" i="16"/>
  <c r="J70" i="16"/>
  <c r="I70" i="16"/>
  <c r="L87" i="16"/>
  <c r="K87" i="16"/>
  <c r="J87" i="16"/>
  <c r="I87" i="16"/>
  <c r="L96" i="16"/>
  <c r="I96" i="16"/>
  <c r="K96" i="16"/>
  <c r="J96" i="16"/>
  <c r="L104" i="16"/>
  <c r="K104" i="16"/>
  <c r="J104" i="16"/>
  <c r="I104" i="16"/>
  <c r="M113" i="16"/>
  <c r="L113" i="16"/>
  <c r="I113" i="16"/>
  <c r="K113" i="16"/>
  <c r="J113" i="16"/>
  <c r="M122" i="16"/>
  <c r="H121" i="16"/>
  <c r="L122" i="16"/>
  <c r="K122" i="16"/>
  <c r="J122" i="16"/>
  <c r="I122" i="16"/>
  <c r="L130" i="16"/>
  <c r="I130" i="16"/>
  <c r="K130" i="16"/>
  <c r="J130" i="16"/>
  <c r="M139" i="16"/>
  <c r="L139" i="16"/>
  <c r="H147" i="16"/>
  <c r="K139" i="16"/>
  <c r="J139" i="16"/>
  <c r="I139" i="16"/>
  <c r="L156" i="16"/>
  <c r="K156" i="16"/>
  <c r="J156" i="16"/>
  <c r="I156" i="16"/>
  <c r="Z12" i="17"/>
  <c r="W12" i="17"/>
  <c r="X12" i="17"/>
  <c r="Y12" i="17"/>
  <c r="Z16" i="17"/>
  <c r="Y16" i="17"/>
  <c r="X16" i="17"/>
  <c r="W16" i="17"/>
  <c r="Z20" i="17"/>
  <c r="W20" i="17"/>
  <c r="Y20" i="17"/>
  <c r="X20" i="17"/>
  <c r="M28" i="17"/>
  <c r="L28" i="17"/>
  <c r="K28" i="17"/>
  <c r="J28" i="17"/>
  <c r="I28" i="17"/>
  <c r="M45" i="17"/>
  <c r="L45" i="17"/>
  <c r="K45" i="17"/>
  <c r="J45" i="17"/>
  <c r="I45" i="17"/>
  <c r="M54" i="17"/>
  <c r="L54" i="17"/>
  <c r="I54" i="17"/>
  <c r="K54" i="17"/>
  <c r="J54" i="17"/>
  <c r="M62" i="17"/>
  <c r="L62" i="17"/>
  <c r="K62" i="17"/>
  <c r="J62" i="17"/>
  <c r="I62" i="17"/>
  <c r="M71" i="17"/>
  <c r="L71" i="17"/>
  <c r="I71" i="17"/>
  <c r="J71" i="17"/>
  <c r="K71" i="17"/>
  <c r="M80" i="17"/>
  <c r="H79" i="17"/>
  <c r="L80" i="17"/>
  <c r="K80" i="17"/>
  <c r="J80" i="17"/>
  <c r="I80" i="17"/>
  <c r="M88" i="17"/>
  <c r="L88" i="17"/>
  <c r="I88" i="17"/>
  <c r="K88" i="17"/>
  <c r="J88" i="17"/>
  <c r="M97" i="17"/>
  <c r="L97" i="17"/>
  <c r="H105" i="17"/>
  <c r="K97" i="17"/>
  <c r="J97" i="17"/>
  <c r="I97" i="17"/>
  <c r="M114" i="17"/>
  <c r="L114" i="17"/>
  <c r="K114" i="17"/>
  <c r="J114" i="17"/>
  <c r="I114" i="17"/>
  <c r="M123" i="17"/>
  <c r="L123" i="17"/>
  <c r="I123" i="17"/>
  <c r="K123" i="17"/>
  <c r="J123" i="17"/>
  <c r="M131" i="17"/>
  <c r="L131" i="17"/>
  <c r="K131" i="17"/>
  <c r="J131" i="17"/>
  <c r="I131" i="17"/>
  <c r="L156" i="17"/>
  <c r="J156" i="17"/>
  <c r="I156" i="17"/>
  <c r="K156" i="17"/>
  <c r="M156" i="17"/>
  <c r="Z16" i="18"/>
  <c r="AA16" i="18"/>
  <c r="AA17" i="18"/>
  <c r="Z17" i="18"/>
  <c r="I27" i="18"/>
  <c r="J27" i="18"/>
  <c r="I28" i="18"/>
  <c r="J28" i="18"/>
  <c r="J29" i="18"/>
  <c r="K29" i="18"/>
  <c r="I29" i="18"/>
  <c r="R38" i="18"/>
  <c r="S38" i="18"/>
  <c r="S39" i="18"/>
  <c r="R39" i="18"/>
  <c r="Y50" i="18"/>
  <c r="Z51" i="18"/>
  <c r="AA51" i="18"/>
  <c r="AA52" i="18"/>
  <c r="Z52" i="18"/>
  <c r="I61" i="18"/>
  <c r="J61" i="18"/>
  <c r="R72" i="18"/>
  <c r="T72" i="18"/>
  <c r="S72" i="18"/>
  <c r="I74" i="18"/>
  <c r="J74" i="18"/>
  <c r="K83" i="18"/>
  <c r="I83" i="18"/>
  <c r="J83" i="18"/>
  <c r="K100" i="18"/>
  <c r="I100" i="18"/>
  <c r="J100" i="18"/>
  <c r="I109" i="18"/>
  <c r="J109" i="18"/>
  <c r="I117" i="18"/>
  <c r="J117" i="18"/>
  <c r="I126" i="18"/>
  <c r="J126" i="18"/>
  <c r="I135" i="18"/>
  <c r="H134" i="18"/>
  <c r="J135" i="18"/>
  <c r="K143" i="18"/>
  <c r="I143" i="18"/>
  <c r="J143" i="18"/>
  <c r="Z153" i="18"/>
  <c r="AA153" i="18"/>
  <c r="R154" i="18"/>
  <c r="S154" i="18"/>
  <c r="I158" i="18"/>
  <c r="J158" i="18"/>
  <c r="T17" i="21"/>
  <c r="S17" i="21"/>
  <c r="R17" i="21"/>
  <c r="J29" i="21"/>
  <c r="I29" i="21"/>
  <c r="H29" i="21"/>
  <c r="J46" i="21"/>
  <c r="I46" i="21"/>
  <c r="H46" i="21"/>
  <c r="J74" i="21"/>
  <c r="I74" i="21"/>
  <c r="H74" i="21"/>
  <c r="Q50" i="18"/>
  <c r="R51" i="18"/>
  <c r="S51" i="18"/>
  <c r="S52" i="18"/>
  <c r="R52" i="18"/>
  <c r="AA65" i="18"/>
  <c r="AB65" i="18"/>
  <c r="Z65" i="18"/>
  <c r="Y64" i="18"/>
  <c r="AA73" i="18"/>
  <c r="Z73" i="18"/>
  <c r="AA82" i="18"/>
  <c r="Z82" i="18"/>
  <c r="Y90" i="18"/>
  <c r="S86" i="18"/>
  <c r="R86" i="18"/>
  <c r="S95" i="18"/>
  <c r="R95" i="18"/>
  <c r="AA99" i="18"/>
  <c r="Z99" i="18"/>
  <c r="S103" i="18"/>
  <c r="R103" i="18"/>
  <c r="AA108" i="18"/>
  <c r="Z108" i="18"/>
  <c r="S112" i="18"/>
  <c r="R112" i="18"/>
  <c r="AA116" i="18"/>
  <c r="AB116" i="18"/>
  <c r="Z116" i="18"/>
  <c r="S121" i="18"/>
  <c r="Q120" i="18"/>
  <c r="R121" i="18"/>
  <c r="AA125" i="18"/>
  <c r="Z125" i="18"/>
  <c r="S129" i="18"/>
  <c r="R129" i="18"/>
  <c r="S138" i="18"/>
  <c r="R138" i="18"/>
  <c r="Q146" i="18"/>
  <c r="AA142" i="18"/>
  <c r="Z142" i="18"/>
  <c r="AB154" i="18"/>
  <c r="AA154" i="18"/>
  <c r="Z154" i="18"/>
  <c r="R155" i="18"/>
  <c r="S155" i="18"/>
  <c r="S159" i="18"/>
  <c r="R159" i="18"/>
  <c r="J16" i="21"/>
  <c r="I16" i="21"/>
  <c r="H16" i="21"/>
  <c r="J26" i="21"/>
  <c r="I26" i="21"/>
  <c r="H26" i="21"/>
  <c r="J43" i="21"/>
  <c r="I43" i="21"/>
  <c r="H43" i="21"/>
  <c r="J70" i="21"/>
  <c r="I70" i="21"/>
  <c r="H70" i="21"/>
  <c r="G78" i="21"/>
  <c r="J56" i="15"/>
  <c r="I56" i="15"/>
  <c r="M56" i="15"/>
  <c r="L56" i="15"/>
  <c r="K56" i="15"/>
  <c r="J65" i="15"/>
  <c r="I65" i="15"/>
  <c r="M65" i="15"/>
  <c r="L65" i="15"/>
  <c r="K65" i="15"/>
  <c r="J73" i="15"/>
  <c r="I73" i="15"/>
  <c r="K73" i="15"/>
  <c r="L73" i="15"/>
  <c r="M73" i="15"/>
  <c r="J82" i="15"/>
  <c r="I82" i="15"/>
  <c r="L82" i="15"/>
  <c r="K82" i="15"/>
  <c r="M82" i="15"/>
  <c r="J90" i="15"/>
  <c r="I90" i="15"/>
  <c r="M90" i="15"/>
  <c r="L90" i="15"/>
  <c r="K90" i="15"/>
  <c r="J99" i="15"/>
  <c r="I99" i="15"/>
  <c r="M99" i="15"/>
  <c r="L99" i="15"/>
  <c r="K99" i="15"/>
  <c r="J108" i="15"/>
  <c r="I108" i="15"/>
  <c r="M108" i="15"/>
  <c r="L108" i="15"/>
  <c r="K108" i="15"/>
  <c r="J116" i="15"/>
  <c r="I116" i="15"/>
  <c r="M116" i="15"/>
  <c r="L116" i="15"/>
  <c r="K116" i="15"/>
  <c r="J125" i="15"/>
  <c r="I125" i="15"/>
  <c r="H133" i="15"/>
  <c r="L125" i="15"/>
  <c r="K125" i="15"/>
  <c r="M125" i="15"/>
  <c r="J142" i="15"/>
  <c r="I142" i="15"/>
  <c r="K142" i="15"/>
  <c r="M142" i="15"/>
  <c r="L142" i="15"/>
  <c r="J151" i="15"/>
  <c r="I151" i="15"/>
  <c r="L151" i="15"/>
  <c r="K151" i="15"/>
  <c r="M151" i="15"/>
  <c r="J159" i="15"/>
  <c r="I159" i="15"/>
  <c r="M159" i="15"/>
  <c r="L159" i="15"/>
  <c r="K159" i="15"/>
  <c r="J10" i="16"/>
  <c r="H9" i="16"/>
  <c r="M154" i="16" s="1"/>
  <c r="I10" i="16"/>
  <c r="M10" i="16"/>
  <c r="L10" i="16"/>
  <c r="K10" i="16"/>
  <c r="J14" i="16"/>
  <c r="I14" i="16"/>
  <c r="M14" i="16"/>
  <c r="L14" i="16"/>
  <c r="K14" i="16"/>
  <c r="J18" i="16"/>
  <c r="I18" i="16"/>
  <c r="M18" i="16"/>
  <c r="L18" i="16"/>
  <c r="K18" i="16"/>
  <c r="J31" i="16"/>
  <c r="I31" i="16"/>
  <c r="L31" i="16"/>
  <c r="M31" i="16"/>
  <c r="K31" i="16"/>
  <c r="J40" i="16"/>
  <c r="I40" i="16"/>
  <c r="L40" i="16"/>
  <c r="M40" i="16"/>
  <c r="K40" i="16"/>
  <c r="J48" i="16"/>
  <c r="I48" i="16"/>
  <c r="L48" i="16"/>
  <c r="M48" i="16"/>
  <c r="K48" i="16"/>
  <c r="J57" i="16"/>
  <c r="I57" i="16"/>
  <c r="L57" i="16"/>
  <c r="M57" i="16"/>
  <c r="K57" i="16"/>
  <c r="J66" i="16"/>
  <c r="I66" i="16"/>
  <c r="L66" i="16"/>
  <c r="M66" i="16"/>
  <c r="H65" i="16"/>
  <c r="K66" i="16"/>
  <c r="J74" i="16"/>
  <c r="I74" i="16"/>
  <c r="L74" i="16"/>
  <c r="M74" i="16"/>
  <c r="K74" i="16"/>
  <c r="J83" i="16"/>
  <c r="I83" i="16"/>
  <c r="H91" i="16"/>
  <c r="L83" i="16"/>
  <c r="M83" i="16"/>
  <c r="K83" i="16"/>
  <c r="J100" i="16"/>
  <c r="I100" i="16"/>
  <c r="L100" i="16"/>
  <c r="M100" i="16"/>
  <c r="K100" i="16"/>
  <c r="J109" i="16"/>
  <c r="I109" i="16"/>
  <c r="L109" i="16"/>
  <c r="M109" i="16"/>
  <c r="K109" i="16"/>
  <c r="J117" i="16"/>
  <c r="I117" i="16"/>
  <c r="L117" i="16"/>
  <c r="M117" i="16"/>
  <c r="K117" i="16"/>
  <c r="J126" i="16"/>
  <c r="I126" i="16"/>
  <c r="L126" i="16"/>
  <c r="M126" i="16"/>
  <c r="K126" i="16"/>
  <c r="J143" i="16"/>
  <c r="I143" i="16"/>
  <c r="L143" i="16"/>
  <c r="M143" i="16"/>
  <c r="K143" i="16"/>
  <c r="J152" i="16"/>
  <c r="I152" i="16"/>
  <c r="L152" i="16"/>
  <c r="M152" i="16"/>
  <c r="K152" i="16"/>
  <c r="J160" i="16"/>
  <c r="I160" i="16"/>
  <c r="L160" i="16"/>
  <c r="M160" i="16"/>
  <c r="K160" i="16"/>
  <c r="J24" i="17"/>
  <c r="I24" i="17"/>
  <c r="L24" i="17"/>
  <c r="M24" i="17"/>
  <c r="H23" i="17"/>
  <c r="K24" i="17"/>
  <c r="J32" i="17"/>
  <c r="I32" i="17"/>
  <c r="L32" i="17"/>
  <c r="K32" i="17"/>
  <c r="M32" i="17"/>
  <c r="J41" i="17"/>
  <c r="I41" i="17"/>
  <c r="H49" i="17"/>
  <c r="L41" i="17"/>
  <c r="M41" i="17"/>
  <c r="K41" i="17"/>
  <c r="I10" i="18"/>
  <c r="J10" i="18"/>
  <c r="I11" i="18"/>
  <c r="K11" i="18"/>
  <c r="J11" i="18"/>
  <c r="J12" i="18"/>
  <c r="H20" i="18"/>
  <c r="I12" i="18"/>
  <c r="Z33" i="18"/>
  <c r="AA33" i="18"/>
  <c r="I44" i="18"/>
  <c r="J44" i="18"/>
  <c r="I45" i="18"/>
  <c r="K45" i="18"/>
  <c r="J45" i="18"/>
  <c r="J46" i="18"/>
  <c r="K46" i="18"/>
  <c r="I46" i="18"/>
  <c r="R55" i="18"/>
  <c r="S55" i="18"/>
  <c r="S56" i="18"/>
  <c r="R56" i="18"/>
  <c r="Z68" i="18"/>
  <c r="AA68" i="18"/>
  <c r="Y76" i="18"/>
  <c r="AA69" i="18"/>
  <c r="AB69" i="18"/>
  <c r="Z69" i="18"/>
  <c r="I79" i="18"/>
  <c r="H78" i="18"/>
  <c r="J79" i="18"/>
  <c r="I87" i="18"/>
  <c r="J87" i="18"/>
  <c r="I96" i="18"/>
  <c r="J96" i="18"/>
  <c r="H104" i="18"/>
  <c r="I113" i="18"/>
  <c r="J113" i="18"/>
  <c r="K122" i="18"/>
  <c r="I122" i="18"/>
  <c r="J122" i="18"/>
  <c r="K130" i="18"/>
  <c r="I130" i="18"/>
  <c r="J130" i="18"/>
  <c r="I139" i="18"/>
  <c r="J139" i="18"/>
  <c r="I154" i="18"/>
  <c r="J154" i="18"/>
  <c r="T13" i="21"/>
  <c r="S13" i="21"/>
  <c r="R13" i="21"/>
  <c r="T21" i="21"/>
  <c r="S21" i="21"/>
  <c r="R21" i="21"/>
  <c r="J38" i="21"/>
  <c r="I38" i="21"/>
  <c r="H38" i="21"/>
  <c r="J109" i="21"/>
  <c r="I109" i="21"/>
  <c r="H109" i="21"/>
  <c r="I126" i="21"/>
  <c r="J126" i="21"/>
  <c r="H126" i="21"/>
  <c r="G134" i="21"/>
  <c r="I51" i="15"/>
  <c r="K51" i="15"/>
  <c r="J51" i="15"/>
  <c r="L51" i="15"/>
  <c r="M51" i="15"/>
  <c r="I59" i="15"/>
  <c r="L59" i="15"/>
  <c r="K59" i="15"/>
  <c r="J59" i="15"/>
  <c r="M59" i="15"/>
  <c r="I68" i="15"/>
  <c r="M68" i="15"/>
  <c r="L68" i="15"/>
  <c r="K68" i="15"/>
  <c r="J68" i="15"/>
  <c r="I76" i="15"/>
  <c r="M76" i="15"/>
  <c r="L76" i="15"/>
  <c r="K76" i="15"/>
  <c r="J76" i="15"/>
  <c r="I85" i="15"/>
  <c r="M85" i="15"/>
  <c r="L85" i="15"/>
  <c r="J85" i="15"/>
  <c r="K85" i="15"/>
  <c r="I94" i="15"/>
  <c r="M94" i="15"/>
  <c r="L94" i="15"/>
  <c r="J94" i="15"/>
  <c r="K94" i="15"/>
  <c r="I102" i="15"/>
  <c r="L102" i="15"/>
  <c r="K102" i="15"/>
  <c r="J102" i="15"/>
  <c r="M102" i="15"/>
  <c r="I111" i="15"/>
  <c r="H119" i="15"/>
  <c r="J111" i="15"/>
  <c r="K111" i="15"/>
  <c r="M111" i="15"/>
  <c r="L111" i="15"/>
  <c r="I128" i="15"/>
  <c r="L128" i="15"/>
  <c r="K128" i="15"/>
  <c r="J128" i="15"/>
  <c r="M128" i="15"/>
  <c r="I137" i="15"/>
  <c r="M137" i="15"/>
  <c r="L137" i="15"/>
  <c r="K137" i="15"/>
  <c r="J137" i="15"/>
  <c r="I145" i="15"/>
  <c r="M145" i="15"/>
  <c r="L145" i="15"/>
  <c r="K145" i="15"/>
  <c r="J145" i="15"/>
  <c r="I154" i="15"/>
  <c r="M154" i="15"/>
  <c r="L154" i="15"/>
  <c r="K154" i="15"/>
  <c r="J154" i="15"/>
  <c r="I26" i="16"/>
  <c r="L26" i="16"/>
  <c r="K26" i="16"/>
  <c r="J26" i="16"/>
  <c r="M26" i="16"/>
  <c r="I34" i="16"/>
  <c r="K34" i="16"/>
  <c r="L34" i="16"/>
  <c r="J34" i="16"/>
  <c r="M34" i="16"/>
  <c r="I43" i="16"/>
  <c r="K43" i="16"/>
  <c r="M43" i="16"/>
  <c r="L43" i="16"/>
  <c r="J43" i="16"/>
  <c r="I52" i="16"/>
  <c r="K52" i="16"/>
  <c r="L52" i="16"/>
  <c r="J52" i="16"/>
  <c r="H51" i="16"/>
  <c r="M52" i="16"/>
  <c r="I60" i="16"/>
  <c r="K60" i="16"/>
  <c r="M60" i="16"/>
  <c r="L60" i="16"/>
  <c r="J60" i="16"/>
  <c r="I69" i="16"/>
  <c r="H77" i="16"/>
  <c r="K69" i="16"/>
  <c r="L69" i="16"/>
  <c r="J69" i="16"/>
  <c r="M69" i="16"/>
  <c r="I86" i="16"/>
  <c r="K86" i="16"/>
  <c r="L86" i="16"/>
  <c r="J86" i="16"/>
  <c r="M86" i="16"/>
  <c r="I95" i="16"/>
  <c r="K95" i="16"/>
  <c r="M95" i="16"/>
  <c r="L95" i="16"/>
  <c r="J95" i="16"/>
  <c r="I103" i="16"/>
  <c r="K103" i="16"/>
  <c r="L103" i="16"/>
  <c r="J103" i="16"/>
  <c r="M103" i="16"/>
  <c r="I112" i="16"/>
  <c r="K112" i="16"/>
  <c r="M112" i="16"/>
  <c r="J112" i="16"/>
  <c r="L112" i="16"/>
  <c r="I129" i="16"/>
  <c r="K129" i="16"/>
  <c r="M129" i="16"/>
  <c r="L129" i="16"/>
  <c r="J129" i="16"/>
  <c r="I138" i="16"/>
  <c r="K138" i="16"/>
  <c r="L138" i="16"/>
  <c r="J138" i="16"/>
  <c r="M138" i="16"/>
  <c r="I146" i="16"/>
  <c r="K146" i="16"/>
  <c r="M146" i="16"/>
  <c r="J146" i="16"/>
  <c r="L146" i="16"/>
  <c r="I155" i="16"/>
  <c r="K155" i="16"/>
  <c r="L155" i="16"/>
  <c r="J155" i="16"/>
  <c r="M155" i="16"/>
  <c r="I12" i="17"/>
  <c r="K12" i="17"/>
  <c r="M12" i="17"/>
  <c r="J12" i="17"/>
  <c r="L12" i="17"/>
  <c r="I16" i="17"/>
  <c r="K16" i="17"/>
  <c r="L16" i="17"/>
  <c r="J16" i="17"/>
  <c r="M16" i="17"/>
  <c r="I20" i="17"/>
  <c r="K20" i="17"/>
  <c r="M20" i="17"/>
  <c r="L20" i="17"/>
  <c r="J20" i="17"/>
  <c r="I27" i="17"/>
  <c r="H35" i="17"/>
  <c r="K27" i="17"/>
  <c r="L27" i="17"/>
  <c r="J27" i="17"/>
  <c r="M27" i="17"/>
  <c r="I44" i="17"/>
  <c r="K44" i="17"/>
  <c r="L44" i="17"/>
  <c r="J44" i="17"/>
  <c r="M44" i="17"/>
  <c r="K14" i="18"/>
  <c r="I14" i="18"/>
  <c r="J14" i="18"/>
  <c r="I15" i="18"/>
  <c r="J15" i="18"/>
  <c r="K15" i="18"/>
  <c r="J16" i="18"/>
  <c r="I16" i="18"/>
  <c r="K16" i="18"/>
  <c r="R25" i="18"/>
  <c r="S25" i="18"/>
  <c r="S26" i="18"/>
  <c r="R26" i="18"/>
  <c r="Q34" i="18"/>
  <c r="Z38" i="18"/>
  <c r="AA38" i="18"/>
  <c r="AA39" i="18"/>
  <c r="Z39" i="18"/>
  <c r="AB39" i="18"/>
  <c r="J51" i="18"/>
  <c r="I51" i="18"/>
  <c r="H50" i="18"/>
  <c r="R59" i="18"/>
  <c r="S59" i="18"/>
  <c r="S60" i="18"/>
  <c r="R60" i="18"/>
  <c r="Z72" i="18"/>
  <c r="AA72" i="18"/>
  <c r="J75" i="18"/>
  <c r="I75" i="18"/>
  <c r="K75" i="18"/>
  <c r="J84" i="18"/>
  <c r="I84" i="18"/>
  <c r="K84" i="18"/>
  <c r="J93" i="18"/>
  <c r="I93" i="18"/>
  <c r="H92" i="18"/>
  <c r="J101" i="18"/>
  <c r="I101" i="18"/>
  <c r="K101" i="18"/>
  <c r="J110" i="18"/>
  <c r="I110" i="18"/>
  <c r="H118" i="18"/>
  <c r="J127" i="18"/>
  <c r="I127" i="18"/>
  <c r="J136" i="18"/>
  <c r="I136" i="18"/>
  <c r="J144" i="18"/>
  <c r="I144" i="18"/>
  <c r="T16" i="21"/>
  <c r="S16" i="21"/>
  <c r="R16" i="21"/>
  <c r="J27" i="21"/>
  <c r="I27" i="21"/>
  <c r="H27" i="21"/>
  <c r="J44" i="21"/>
  <c r="I44" i="21"/>
  <c r="H44" i="21"/>
  <c r="M54" i="15"/>
  <c r="L54" i="15"/>
  <c r="K54" i="15"/>
  <c r="J54" i="15"/>
  <c r="I54" i="15"/>
  <c r="M62" i="15"/>
  <c r="L62" i="15"/>
  <c r="J62" i="15"/>
  <c r="I62" i="15"/>
  <c r="K62" i="15"/>
  <c r="M71" i="15"/>
  <c r="L71" i="15"/>
  <c r="I71" i="15"/>
  <c r="K71" i="15"/>
  <c r="J71" i="15"/>
  <c r="I80" i="15"/>
  <c r="L80" i="15"/>
  <c r="K80" i="15"/>
  <c r="J80" i="15"/>
  <c r="M80" i="15"/>
  <c r="J88" i="15"/>
  <c r="I88" i="15"/>
  <c r="K88" i="15"/>
  <c r="L88" i="15"/>
  <c r="M88" i="15"/>
  <c r="H105" i="15"/>
  <c r="K97" i="15"/>
  <c r="J97" i="15"/>
  <c r="I97" i="15"/>
  <c r="M97" i="15"/>
  <c r="L97" i="15"/>
  <c r="M114" i="15"/>
  <c r="L114" i="15"/>
  <c r="K114" i="15"/>
  <c r="J114" i="15"/>
  <c r="I114" i="15"/>
  <c r="M123" i="15"/>
  <c r="L123" i="15"/>
  <c r="K123" i="15"/>
  <c r="I123" i="15"/>
  <c r="J123" i="15"/>
  <c r="M131" i="15"/>
  <c r="L131" i="15"/>
  <c r="K131" i="15"/>
  <c r="J131" i="15"/>
  <c r="I131" i="15"/>
  <c r="M140" i="15"/>
  <c r="K140" i="15"/>
  <c r="J140" i="15"/>
  <c r="I140" i="15"/>
  <c r="L140" i="15"/>
  <c r="I149" i="15"/>
  <c r="M149" i="15"/>
  <c r="J149" i="15"/>
  <c r="L149" i="15"/>
  <c r="K149" i="15"/>
  <c r="J157" i="15"/>
  <c r="I157" i="15"/>
  <c r="M157" i="15"/>
  <c r="L157" i="15"/>
  <c r="K157" i="15"/>
  <c r="H21" i="16"/>
  <c r="L13" i="16"/>
  <c r="K13" i="16"/>
  <c r="J13" i="16"/>
  <c r="I13" i="16"/>
  <c r="M13" i="16"/>
  <c r="M17" i="16"/>
  <c r="L17" i="16"/>
  <c r="K17" i="16"/>
  <c r="J17" i="16"/>
  <c r="I17" i="16"/>
  <c r="M29" i="16"/>
  <c r="L29" i="16"/>
  <c r="K29" i="16"/>
  <c r="J29" i="16"/>
  <c r="I29" i="16"/>
  <c r="J38" i="16"/>
  <c r="K38" i="16"/>
  <c r="I38" i="16"/>
  <c r="M38" i="16"/>
  <c r="L38" i="16"/>
  <c r="H37" i="16"/>
  <c r="J46" i="16"/>
  <c r="M46" i="16"/>
  <c r="L46" i="16"/>
  <c r="I46" i="16"/>
  <c r="K46" i="16"/>
  <c r="H63" i="16"/>
  <c r="J55" i="16"/>
  <c r="K55" i="16"/>
  <c r="I55" i="16"/>
  <c r="M55" i="16"/>
  <c r="L55" i="16"/>
  <c r="J72" i="16"/>
  <c r="K72" i="16"/>
  <c r="I72" i="16"/>
  <c r="M72" i="16"/>
  <c r="L72" i="16"/>
  <c r="J81" i="16"/>
  <c r="M81" i="16"/>
  <c r="L81" i="16"/>
  <c r="I81" i="16"/>
  <c r="K81" i="16"/>
  <c r="J89" i="16"/>
  <c r="K89" i="16"/>
  <c r="I89" i="16"/>
  <c r="M89" i="16"/>
  <c r="L89" i="16"/>
  <c r="J98" i="16"/>
  <c r="M98" i="16"/>
  <c r="L98" i="16"/>
  <c r="K98" i="16"/>
  <c r="I98" i="16"/>
  <c r="J115" i="16"/>
  <c r="M115" i="16"/>
  <c r="L115" i="16"/>
  <c r="K115" i="16"/>
  <c r="I115" i="16"/>
  <c r="J124" i="16"/>
  <c r="K124" i="16"/>
  <c r="I124" i="16"/>
  <c r="M124" i="16"/>
  <c r="L124" i="16"/>
  <c r="J132" i="16"/>
  <c r="M132" i="16"/>
  <c r="L132" i="16"/>
  <c r="K132" i="16"/>
  <c r="I132" i="16"/>
  <c r="J141" i="16"/>
  <c r="K141" i="16"/>
  <c r="I141" i="16"/>
  <c r="M141" i="16"/>
  <c r="L141" i="16"/>
  <c r="J150" i="16"/>
  <c r="M150" i="16"/>
  <c r="H149" i="16"/>
  <c r="L150" i="16"/>
  <c r="K150" i="16"/>
  <c r="I150" i="16"/>
  <c r="J158" i="16"/>
  <c r="K158" i="16"/>
  <c r="I158" i="16"/>
  <c r="M158" i="16"/>
  <c r="L158" i="16"/>
  <c r="J30" i="17"/>
  <c r="K30" i="17"/>
  <c r="I30" i="17"/>
  <c r="L30" i="17"/>
  <c r="M30" i="17"/>
  <c r="J39" i="17"/>
  <c r="M39" i="17"/>
  <c r="L39" i="17"/>
  <c r="I39" i="17"/>
  <c r="K39" i="17"/>
  <c r="J47" i="17"/>
  <c r="K47" i="17"/>
  <c r="I47" i="17"/>
  <c r="M47" i="17"/>
  <c r="L47" i="17"/>
  <c r="AA9" i="18"/>
  <c r="Y8" i="18"/>
  <c r="AB47" i="18" s="1"/>
  <c r="AB9" i="18"/>
  <c r="Z9" i="18"/>
  <c r="I18" i="18"/>
  <c r="J18" i="18"/>
  <c r="I19" i="18"/>
  <c r="J19" i="18"/>
  <c r="R29" i="18"/>
  <c r="S29" i="18"/>
  <c r="S30" i="18"/>
  <c r="R30" i="18"/>
  <c r="Z42" i="18"/>
  <c r="AB42" i="18"/>
  <c r="AA42" i="18"/>
  <c r="AA43" i="18"/>
  <c r="Z43" i="18"/>
  <c r="I53" i="18"/>
  <c r="J53" i="18"/>
  <c r="I54" i="18"/>
  <c r="H62" i="18"/>
  <c r="K54" i="18"/>
  <c r="J54" i="18"/>
  <c r="J55" i="18"/>
  <c r="I55" i="18"/>
  <c r="S65" i="18"/>
  <c r="Q64" i="18"/>
  <c r="T65" i="18"/>
  <c r="R65" i="18"/>
  <c r="Z81" i="18"/>
  <c r="AA81" i="18"/>
  <c r="R85" i="18"/>
  <c r="S85" i="18"/>
  <c r="Z89" i="18"/>
  <c r="AA89" i="18"/>
  <c r="R94" i="18"/>
  <c r="S94" i="18"/>
  <c r="Z98" i="18"/>
  <c r="AB98" i="18"/>
  <c r="AA98" i="18"/>
  <c r="R102" i="18"/>
  <c r="S102" i="18"/>
  <c r="Y106" i="18"/>
  <c r="Z107" i="18"/>
  <c r="AA107" i="18"/>
  <c r="R111" i="18"/>
  <c r="S111" i="18"/>
  <c r="Z115" i="18"/>
  <c r="AA115" i="18"/>
  <c r="Z124" i="18"/>
  <c r="Y132" i="18"/>
  <c r="AB124" i="18"/>
  <c r="AA124" i="18"/>
  <c r="R128" i="18"/>
  <c r="S128" i="18"/>
  <c r="R137" i="18"/>
  <c r="S137" i="18"/>
  <c r="Z141" i="18"/>
  <c r="AA141" i="18"/>
  <c r="R145" i="18"/>
  <c r="S145" i="18"/>
  <c r="C148" i="18"/>
  <c r="R156" i="18"/>
  <c r="T156" i="18"/>
  <c r="S156" i="18"/>
  <c r="Q160" i="19"/>
  <c r="P160" i="19"/>
  <c r="O22" i="21"/>
  <c r="J17" i="21"/>
  <c r="I17" i="21"/>
  <c r="H17" i="21"/>
  <c r="J28" i="21"/>
  <c r="I28" i="21"/>
  <c r="H28" i="21"/>
  <c r="G36" i="21"/>
  <c r="J45" i="21"/>
  <c r="I45" i="21"/>
  <c r="H45" i="21"/>
  <c r="J96" i="21"/>
  <c r="I96" i="21"/>
  <c r="H96" i="21"/>
  <c r="J150" i="21"/>
  <c r="I150" i="21"/>
  <c r="H150" i="21"/>
  <c r="E21" i="22"/>
  <c r="K9" i="18"/>
  <c r="J9" i="18"/>
  <c r="I9" i="18"/>
  <c r="H8" i="18"/>
  <c r="K25" i="18" s="1"/>
  <c r="P8" i="18"/>
  <c r="X8" i="18"/>
  <c r="K13" i="18"/>
  <c r="J13" i="18"/>
  <c r="I13" i="18"/>
  <c r="I17" i="18"/>
  <c r="J17" i="18"/>
  <c r="F22" i="18"/>
  <c r="N22" i="18"/>
  <c r="V22" i="18"/>
  <c r="K26" i="18"/>
  <c r="H34" i="18"/>
  <c r="I26" i="18"/>
  <c r="J26" i="18"/>
  <c r="P34" i="18"/>
  <c r="X34" i="18"/>
  <c r="K30" i="18"/>
  <c r="J30" i="18"/>
  <c r="I30" i="18"/>
  <c r="D36" i="18"/>
  <c r="L36" i="18"/>
  <c r="K39" i="18"/>
  <c r="J39" i="18"/>
  <c r="I39" i="18"/>
  <c r="F48" i="18"/>
  <c r="N48" i="18"/>
  <c r="V48" i="18"/>
  <c r="K43" i="18"/>
  <c r="J43" i="18"/>
  <c r="I43" i="18"/>
  <c r="K47" i="18"/>
  <c r="J47" i="18"/>
  <c r="I47" i="18"/>
  <c r="K52" i="18"/>
  <c r="I52" i="18"/>
  <c r="J52" i="18"/>
  <c r="D62" i="18"/>
  <c r="L62" i="18"/>
  <c r="K56" i="18"/>
  <c r="J56" i="18"/>
  <c r="I56" i="18"/>
  <c r="K60" i="18"/>
  <c r="I60" i="18"/>
  <c r="J60" i="18"/>
  <c r="K65" i="18"/>
  <c r="H64" i="18"/>
  <c r="J65" i="18"/>
  <c r="I65" i="18"/>
  <c r="P64" i="18"/>
  <c r="X64" i="18"/>
  <c r="K69" i="18"/>
  <c r="J69" i="18"/>
  <c r="I69" i="18"/>
  <c r="K73" i="18"/>
  <c r="J73" i="18"/>
  <c r="I73" i="18"/>
  <c r="F78" i="18"/>
  <c r="N78" i="18"/>
  <c r="V78" i="18"/>
  <c r="K82" i="18"/>
  <c r="H90" i="18"/>
  <c r="J82" i="18"/>
  <c r="I82" i="18"/>
  <c r="P90" i="18"/>
  <c r="X90" i="18"/>
  <c r="K86" i="18"/>
  <c r="J86" i="18"/>
  <c r="I86" i="18"/>
  <c r="D92" i="18"/>
  <c r="L92" i="18"/>
  <c r="K95" i="18"/>
  <c r="J95" i="18"/>
  <c r="I95" i="18"/>
  <c r="F104" i="18"/>
  <c r="N104" i="18"/>
  <c r="V104" i="18"/>
  <c r="K99" i="18"/>
  <c r="J99" i="18"/>
  <c r="I99" i="18"/>
  <c r="K103" i="18"/>
  <c r="J103" i="18"/>
  <c r="I103" i="18"/>
  <c r="K108" i="18"/>
  <c r="J108" i="18"/>
  <c r="I108" i="18"/>
  <c r="D118" i="18"/>
  <c r="L118" i="18"/>
  <c r="K112" i="18"/>
  <c r="J112" i="18"/>
  <c r="I112" i="18"/>
  <c r="K116" i="18"/>
  <c r="J116" i="18"/>
  <c r="I116" i="18"/>
  <c r="H120" i="18"/>
  <c r="K121" i="18"/>
  <c r="J121" i="18"/>
  <c r="I121" i="18"/>
  <c r="P120" i="18"/>
  <c r="X120" i="18"/>
  <c r="K125" i="18"/>
  <c r="J125" i="18"/>
  <c r="I125" i="18"/>
  <c r="K129" i="18"/>
  <c r="J129" i="18"/>
  <c r="I129" i="18"/>
  <c r="F134" i="18"/>
  <c r="N134" i="18"/>
  <c r="V134" i="18"/>
  <c r="K138" i="18"/>
  <c r="H146" i="18"/>
  <c r="J138" i="18"/>
  <c r="I138" i="18"/>
  <c r="P146" i="18"/>
  <c r="X146" i="18"/>
  <c r="K142" i="18"/>
  <c r="J142" i="18"/>
  <c r="I142" i="18"/>
  <c r="D148" i="18"/>
  <c r="L148" i="18"/>
  <c r="C160" i="18"/>
  <c r="L160" i="18"/>
  <c r="U160" i="18"/>
  <c r="Z155" i="18"/>
  <c r="AA155" i="18"/>
  <c r="S158" i="18"/>
  <c r="R158" i="18"/>
  <c r="T10" i="21"/>
  <c r="S10" i="21"/>
  <c r="R10" i="21"/>
  <c r="T14" i="21"/>
  <c r="S14" i="21"/>
  <c r="Q22" i="21"/>
  <c r="R14" i="21"/>
  <c r="T18" i="21"/>
  <c r="S18" i="21"/>
  <c r="R18" i="21"/>
  <c r="J31" i="21"/>
  <c r="I31" i="21"/>
  <c r="H31" i="21"/>
  <c r="J40" i="21"/>
  <c r="I40" i="21"/>
  <c r="H40" i="21"/>
  <c r="J48" i="21"/>
  <c r="I48" i="21"/>
  <c r="H48" i="21"/>
  <c r="J66" i="21"/>
  <c r="I66" i="21"/>
  <c r="H66" i="21"/>
  <c r="D78" i="21"/>
  <c r="J100" i="21"/>
  <c r="I100" i="21"/>
  <c r="H100" i="21"/>
  <c r="C120" i="21"/>
  <c r="M30" i="22"/>
  <c r="L30" i="22"/>
  <c r="K30" i="22"/>
  <c r="N30" i="22"/>
  <c r="J30" i="22"/>
  <c r="M41" i="22"/>
  <c r="L41" i="22"/>
  <c r="K41" i="22"/>
  <c r="N41" i="22"/>
  <c r="J41" i="22"/>
  <c r="I49" i="22"/>
  <c r="M121" i="22"/>
  <c r="L121" i="22"/>
  <c r="K121" i="22"/>
  <c r="J121" i="22"/>
  <c r="N121" i="22"/>
  <c r="G161" i="22"/>
  <c r="H165" i="30"/>
  <c r="C8" i="18"/>
  <c r="S10" i="18"/>
  <c r="R10" i="18"/>
  <c r="AA10" i="18"/>
  <c r="AB10" i="18"/>
  <c r="Z10" i="18"/>
  <c r="E20" i="18"/>
  <c r="M20" i="18"/>
  <c r="U20" i="18"/>
  <c r="S14" i="18"/>
  <c r="R14" i="18"/>
  <c r="AA14" i="18"/>
  <c r="Z14" i="18"/>
  <c r="S18" i="18"/>
  <c r="R18" i="18"/>
  <c r="AA18" i="18"/>
  <c r="Z18" i="18"/>
  <c r="AB18" i="18"/>
  <c r="S23" i="18"/>
  <c r="R23" i="18"/>
  <c r="Q22" i="18"/>
  <c r="AA23" i="18"/>
  <c r="Y22" i="18"/>
  <c r="AB23" i="18"/>
  <c r="Z23" i="18"/>
  <c r="C34" i="18"/>
  <c r="S27" i="18"/>
  <c r="R27" i="18"/>
  <c r="AA27" i="18"/>
  <c r="Z27" i="18"/>
  <c r="S31" i="18"/>
  <c r="R31" i="18"/>
  <c r="AA31" i="18"/>
  <c r="Z31" i="18"/>
  <c r="G36" i="18"/>
  <c r="O36" i="18"/>
  <c r="W36" i="18"/>
  <c r="S40" i="18"/>
  <c r="Q48" i="18"/>
  <c r="R40" i="18"/>
  <c r="AA40" i="18"/>
  <c r="Y48" i="18"/>
  <c r="Z40" i="18"/>
  <c r="AB40" i="18"/>
  <c r="S44" i="18"/>
  <c r="R44" i="18"/>
  <c r="AA44" i="18"/>
  <c r="AB44" i="18"/>
  <c r="Z44" i="18"/>
  <c r="E50" i="18"/>
  <c r="M50" i="18"/>
  <c r="U50" i="18"/>
  <c r="S53" i="18"/>
  <c r="R53" i="18"/>
  <c r="AA53" i="18"/>
  <c r="Z53" i="18"/>
  <c r="G62" i="18"/>
  <c r="O62" i="18"/>
  <c r="W62" i="18"/>
  <c r="S57" i="18"/>
  <c r="R57" i="18"/>
  <c r="AA57" i="18"/>
  <c r="AB57" i="18"/>
  <c r="Z57" i="18"/>
  <c r="S61" i="18"/>
  <c r="R61" i="18"/>
  <c r="AA61" i="18"/>
  <c r="AB61" i="18"/>
  <c r="Z61" i="18"/>
  <c r="C64" i="18"/>
  <c r="S66" i="18"/>
  <c r="R66" i="18"/>
  <c r="AA66" i="18"/>
  <c r="Z66" i="18"/>
  <c r="E76" i="18"/>
  <c r="M76" i="18"/>
  <c r="U76" i="18"/>
  <c r="S70" i="18"/>
  <c r="R70" i="18"/>
  <c r="AA70" i="18"/>
  <c r="AB70" i="18"/>
  <c r="Z70" i="18"/>
  <c r="S74" i="18"/>
  <c r="R74" i="18"/>
  <c r="AA74" i="18"/>
  <c r="Z74" i="18"/>
  <c r="S79" i="18"/>
  <c r="Q78" i="18"/>
  <c r="R79" i="18"/>
  <c r="AB79" i="18"/>
  <c r="AA79" i="18"/>
  <c r="Z79" i="18"/>
  <c r="Y78" i="18"/>
  <c r="C90" i="18"/>
  <c r="S83" i="18"/>
  <c r="R83" i="18"/>
  <c r="AB83" i="18"/>
  <c r="AA83" i="18"/>
  <c r="Z83" i="18"/>
  <c r="S87" i="18"/>
  <c r="R87" i="18"/>
  <c r="AB87" i="18"/>
  <c r="AA87" i="18"/>
  <c r="Z87" i="18"/>
  <c r="G92" i="18"/>
  <c r="O92" i="18"/>
  <c r="W92" i="18"/>
  <c r="S96" i="18"/>
  <c r="Q104" i="18"/>
  <c r="R96" i="18"/>
  <c r="AB96" i="18"/>
  <c r="AA96" i="18"/>
  <c r="Y104" i="18"/>
  <c r="Z96" i="18"/>
  <c r="S100" i="18"/>
  <c r="R100" i="18"/>
  <c r="AB100" i="18"/>
  <c r="AA100" i="18"/>
  <c r="Z100" i="18"/>
  <c r="E106" i="18"/>
  <c r="M106" i="18"/>
  <c r="U106" i="18"/>
  <c r="S109" i="18"/>
  <c r="R109" i="18"/>
  <c r="AB109" i="18"/>
  <c r="AA109" i="18"/>
  <c r="Z109" i="18"/>
  <c r="G118" i="18"/>
  <c r="O118" i="18"/>
  <c r="W118" i="18"/>
  <c r="S113" i="18"/>
  <c r="R113" i="18"/>
  <c r="AB113" i="18"/>
  <c r="AA113" i="18"/>
  <c r="Z113" i="18"/>
  <c r="S117" i="18"/>
  <c r="R117" i="18"/>
  <c r="AB117" i="18"/>
  <c r="AA117" i="18"/>
  <c r="Z117" i="18"/>
  <c r="C120" i="18"/>
  <c r="S122" i="18"/>
  <c r="R122" i="18"/>
  <c r="AB122" i="18"/>
  <c r="AA122" i="18"/>
  <c r="Z122" i="18"/>
  <c r="E132" i="18"/>
  <c r="M132" i="18"/>
  <c r="U132" i="18"/>
  <c r="S126" i="18"/>
  <c r="R126" i="18"/>
  <c r="AB126" i="18"/>
  <c r="AA126" i="18"/>
  <c r="Z126" i="18"/>
  <c r="S130" i="18"/>
  <c r="R130" i="18"/>
  <c r="AB130" i="18"/>
  <c r="AA130" i="18"/>
  <c r="Z130" i="18"/>
  <c r="S135" i="18"/>
  <c r="R135" i="18"/>
  <c r="Q134" i="18"/>
  <c r="AB135" i="18"/>
  <c r="AA135" i="18"/>
  <c r="Y134" i="18"/>
  <c r="Z135" i="18"/>
  <c r="C146" i="18"/>
  <c r="S139" i="18"/>
  <c r="R139" i="18"/>
  <c r="AB139" i="18"/>
  <c r="AA139" i="18"/>
  <c r="Z139" i="18"/>
  <c r="T143" i="18"/>
  <c r="S143" i="18"/>
  <c r="R143" i="18"/>
  <c r="AB143" i="18"/>
  <c r="AA143" i="18"/>
  <c r="Z143" i="18"/>
  <c r="G148" i="18"/>
  <c r="O148" i="18"/>
  <c r="W148" i="18"/>
  <c r="F160" i="18"/>
  <c r="O160" i="18"/>
  <c r="Y160" i="18"/>
  <c r="AB152" i="18"/>
  <c r="AA152" i="18"/>
  <c r="Z152" i="18"/>
  <c r="K153" i="18"/>
  <c r="J153" i="18"/>
  <c r="I153" i="18"/>
  <c r="S153" i="18"/>
  <c r="R153" i="18"/>
  <c r="AB157" i="18"/>
  <c r="AA157" i="18"/>
  <c r="Z157" i="18"/>
  <c r="K159" i="18"/>
  <c r="J159" i="18"/>
  <c r="I159" i="18"/>
  <c r="I160" i="19"/>
  <c r="H160" i="19"/>
  <c r="J11" i="21"/>
  <c r="I11" i="21"/>
  <c r="H11" i="21"/>
  <c r="J15" i="21"/>
  <c r="I15" i="21"/>
  <c r="H15" i="21"/>
  <c r="J19" i="21"/>
  <c r="I19" i="21"/>
  <c r="H19" i="21"/>
  <c r="J24" i="21"/>
  <c r="I24" i="21"/>
  <c r="H24" i="21"/>
  <c r="J32" i="21"/>
  <c r="I32" i="21"/>
  <c r="H32" i="21"/>
  <c r="J41" i="21"/>
  <c r="I41" i="21"/>
  <c r="H41" i="21"/>
  <c r="J49" i="21"/>
  <c r="I49" i="21"/>
  <c r="H49" i="21"/>
  <c r="C64" i="21"/>
  <c r="J113" i="21"/>
  <c r="I113" i="21"/>
  <c r="H113" i="21"/>
  <c r="I117" i="21"/>
  <c r="J117" i="21"/>
  <c r="H117" i="21"/>
  <c r="G148" i="21"/>
  <c r="I140" i="21"/>
  <c r="J140" i="21"/>
  <c r="H140" i="21"/>
  <c r="J146" i="21"/>
  <c r="I146" i="21"/>
  <c r="H146" i="21"/>
  <c r="I160" i="21"/>
  <c r="H160" i="21"/>
  <c r="J160" i="21"/>
  <c r="G105" i="22"/>
  <c r="L38" i="28"/>
  <c r="K38" i="28"/>
  <c r="J38" i="28"/>
  <c r="M38" i="28"/>
  <c r="I38" i="28"/>
  <c r="E8" i="18"/>
  <c r="M8" i="18"/>
  <c r="U8" i="18"/>
  <c r="S11" i="18"/>
  <c r="R11" i="18"/>
  <c r="AB11" i="18"/>
  <c r="AA11" i="18"/>
  <c r="Z11" i="18"/>
  <c r="G20" i="18"/>
  <c r="O20" i="18"/>
  <c r="W20" i="18"/>
  <c r="S15" i="18"/>
  <c r="R15" i="18"/>
  <c r="AB15" i="18"/>
  <c r="Z15" i="18"/>
  <c r="AA15" i="18"/>
  <c r="T19" i="18"/>
  <c r="S19" i="18"/>
  <c r="R19" i="18"/>
  <c r="AB19" i="18"/>
  <c r="Z19" i="18"/>
  <c r="AA19" i="18"/>
  <c r="C22" i="18"/>
  <c r="S24" i="18"/>
  <c r="R24" i="18"/>
  <c r="AB24" i="18"/>
  <c r="AA24" i="18"/>
  <c r="Z24" i="18"/>
  <c r="E34" i="18"/>
  <c r="M34" i="18"/>
  <c r="U34" i="18"/>
  <c r="T28" i="18"/>
  <c r="R28" i="18"/>
  <c r="S28" i="18"/>
  <c r="AB28" i="18"/>
  <c r="AA28" i="18"/>
  <c r="Z28" i="18"/>
  <c r="S32" i="18"/>
  <c r="R32" i="18"/>
  <c r="AB32" i="18"/>
  <c r="AA32" i="18"/>
  <c r="Z32" i="18"/>
  <c r="Q36" i="18"/>
  <c r="R37" i="18"/>
  <c r="S37" i="18"/>
  <c r="Y36" i="18"/>
  <c r="AB37" i="18"/>
  <c r="AA37" i="18"/>
  <c r="Z37" i="18"/>
  <c r="C48" i="18"/>
  <c r="R41" i="18"/>
  <c r="S41" i="18"/>
  <c r="AB41" i="18"/>
  <c r="Z41" i="18"/>
  <c r="AA41" i="18"/>
  <c r="S45" i="18"/>
  <c r="R45" i="18"/>
  <c r="AB45" i="18"/>
  <c r="AA45" i="18"/>
  <c r="Z45" i="18"/>
  <c r="G50" i="18"/>
  <c r="O50" i="18"/>
  <c r="W50" i="18"/>
  <c r="Q62" i="18"/>
  <c r="S54" i="18"/>
  <c r="R54" i="18"/>
  <c r="Y62" i="18"/>
  <c r="AB54" i="18"/>
  <c r="AA54" i="18"/>
  <c r="Z54" i="18"/>
  <c r="S58" i="18"/>
  <c r="R58" i="18"/>
  <c r="AB58" i="18"/>
  <c r="AA58" i="18"/>
  <c r="Z58" i="18"/>
  <c r="E64" i="18"/>
  <c r="M64" i="18"/>
  <c r="U64" i="18"/>
  <c r="S67" i="18"/>
  <c r="R67" i="18"/>
  <c r="AB67" i="18"/>
  <c r="AA67" i="18"/>
  <c r="Z67" i="18"/>
  <c r="G76" i="18"/>
  <c r="O76" i="18"/>
  <c r="W76" i="18"/>
  <c r="R71" i="18"/>
  <c r="S71" i="18"/>
  <c r="AB71" i="18"/>
  <c r="AA71" i="18"/>
  <c r="Z71" i="18"/>
  <c r="R75" i="18"/>
  <c r="S75" i="18"/>
  <c r="Z75" i="18"/>
  <c r="AB75" i="18"/>
  <c r="AA75" i="18"/>
  <c r="C78" i="18"/>
  <c r="R80" i="18"/>
  <c r="S80" i="18"/>
  <c r="Z80" i="18"/>
  <c r="AB80" i="18"/>
  <c r="AA80" i="18"/>
  <c r="E90" i="18"/>
  <c r="M90" i="18"/>
  <c r="U90" i="18"/>
  <c r="R84" i="18"/>
  <c r="S84" i="18"/>
  <c r="Z84" i="18"/>
  <c r="AB84" i="18"/>
  <c r="AA84" i="18"/>
  <c r="R88" i="18"/>
  <c r="S88" i="18"/>
  <c r="Z88" i="18"/>
  <c r="AB88" i="18"/>
  <c r="AA88" i="18"/>
  <c r="R93" i="18"/>
  <c r="Q92" i="18"/>
  <c r="S93" i="18"/>
  <c r="Z93" i="18"/>
  <c r="Y92" i="18"/>
  <c r="AB93" i="18"/>
  <c r="AA93" i="18"/>
  <c r="C104" i="18"/>
  <c r="R97" i="18"/>
  <c r="S97" i="18"/>
  <c r="Z97" i="18"/>
  <c r="AB97" i="18"/>
  <c r="AA97" i="18"/>
  <c r="R101" i="18"/>
  <c r="T101" i="18"/>
  <c r="S101" i="18"/>
  <c r="Z101" i="18"/>
  <c r="AB101" i="18"/>
  <c r="AA101" i="18"/>
  <c r="G106" i="18"/>
  <c r="O106" i="18"/>
  <c r="W106" i="18"/>
  <c r="R110" i="18"/>
  <c r="Q118" i="18"/>
  <c r="S110" i="18"/>
  <c r="Z110" i="18"/>
  <c r="Y118" i="18"/>
  <c r="AB110" i="18"/>
  <c r="AA110" i="18"/>
  <c r="R114" i="18"/>
  <c r="S114" i="18"/>
  <c r="Z114" i="18"/>
  <c r="AB114" i="18"/>
  <c r="AA114" i="18"/>
  <c r="E120" i="18"/>
  <c r="M120" i="18"/>
  <c r="U120" i="18"/>
  <c r="R123" i="18"/>
  <c r="S123" i="18"/>
  <c r="Z123" i="18"/>
  <c r="AB123" i="18"/>
  <c r="AA123" i="18"/>
  <c r="G132" i="18"/>
  <c r="O132" i="18"/>
  <c r="W132" i="18"/>
  <c r="R127" i="18"/>
  <c r="S127" i="18"/>
  <c r="Z127" i="18"/>
  <c r="AB127" i="18"/>
  <c r="AA127" i="18"/>
  <c r="R131" i="18"/>
  <c r="S131" i="18"/>
  <c r="Z131" i="18"/>
  <c r="AB131" i="18"/>
  <c r="AA131" i="18"/>
  <c r="C134" i="18"/>
  <c r="R136" i="18"/>
  <c r="T136" i="18"/>
  <c r="S136" i="18"/>
  <c r="Z136" i="18"/>
  <c r="AB136" i="18"/>
  <c r="AA136" i="18"/>
  <c r="E146" i="18"/>
  <c r="M146" i="18"/>
  <c r="U146" i="18"/>
  <c r="R140" i="18"/>
  <c r="S140" i="18"/>
  <c r="Z140" i="18"/>
  <c r="AB140" i="18"/>
  <c r="AA140" i="18"/>
  <c r="R144" i="18"/>
  <c r="S144" i="18"/>
  <c r="Z144" i="18"/>
  <c r="AB144" i="18"/>
  <c r="AA144" i="18"/>
  <c r="R149" i="18"/>
  <c r="Q148" i="18"/>
  <c r="S149" i="18"/>
  <c r="Z149" i="18"/>
  <c r="Y148" i="18"/>
  <c r="AB149" i="18"/>
  <c r="AA149" i="18"/>
  <c r="Z151" i="18"/>
  <c r="AA151" i="18"/>
  <c r="AB151" i="18"/>
  <c r="R157" i="18"/>
  <c r="T157" i="18"/>
  <c r="S157" i="18"/>
  <c r="AB158" i="18"/>
  <c r="Z158" i="18"/>
  <c r="AA158" i="18"/>
  <c r="J10" i="21"/>
  <c r="I10" i="21"/>
  <c r="H10" i="21"/>
  <c r="J14" i="21"/>
  <c r="I14" i="21"/>
  <c r="H14" i="21"/>
  <c r="G22" i="21"/>
  <c r="J18" i="21"/>
  <c r="I18" i="21"/>
  <c r="H18" i="21"/>
  <c r="J30" i="21"/>
  <c r="I30" i="21"/>
  <c r="H30" i="21"/>
  <c r="J39" i="21"/>
  <c r="I39" i="21"/>
  <c r="H39" i="21"/>
  <c r="E50" i="21"/>
  <c r="J47" i="21"/>
  <c r="I47" i="21"/>
  <c r="H47" i="21"/>
  <c r="D92" i="21"/>
  <c r="J87" i="21"/>
  <c r="I87" i="21"/>
  <c r="H87" i="21"/>
  <c r="I123" i="21"/>
  <c r="J123" i="21"/>
  <c r="H123" i="21"/>
  <c r="I132" i="21"/>
  <c r="H132" i="21"/>
  <c r="J132" i="21"/>
  <c r="J155" i="21"/>
  <c r="I155" i="21"/>
  <c r="H155" i="21"/>
  <c r="E35" i="22"/>
  <c r="M75" i="22"/>
  <c r="L75" i="22"/>
  <c r="K75" i="22"/>
  <c r="N75" i="22"/>
  <c r="J75" i="22"/>
  <c r="M146" i="22"/>
  <c r="L146" i="22"/>
  <c r="K146" i="22"/>
  <c r="J146" i="22"/>
  <c r="N146" i="22"/>
  <c r="D78" i="18"/>
  <c r="L78" i="18"/>
  <c r="J81" i="18"/>
  <c r="I81" i="18"/>
  <c r="K81" i="18"/>
  <c r="F90" i="18"/>
  <c r="N90" i="18"/>
  <c r="V90" i="18"/>
  <c r="J85" i="18"/>
  <c r="K85" i="18"/>
  <c r="I85" i="18"/>
  <c r="J89" i="18"/>
  <c r="I89" i="18"/>
  <c r="K89" i="18"/>
  <c r="J94" i="18"/>
  <c r="K94" i="18"/>
  <c r="I94" i="18"/>
  <c r="D104" i="18"/>
  <c r="L104" i="18"/>
  <c r="J98" i="18"/>
  <c r="I98" i="18"/>
  <c r="K98" i="18"/>
  <c r="J102" i="18"/>
  <c r="K102" i="18"/>
  <c r="I102" i="18"/>
  <c r="J107" i="18"/>
  <c r="I107" i="18"/>
  <c r="K107" i="18"/>
  <c r="H106" i="18"/>
  <c r="P106" i="18"/>
  <c r="X106" i="18"/>
  <c r="J111" i="18"/>
  <c r="K111" i="18"/>
  <c r="I111" i="18"/>
  <c r="J115" i="18"/>
  <c r="I115" i="18"/>
  <c r="K115" i="18"/>
  <c r="F120" i="18"/>
  <c r="N120" i="18"/>
  <c r="V120" i="18"/>
  <c r="H132" i="18"/>
  <c r="J124" i="18"/>
  <c r="I124" i="18"/>
  <c r="K124" i="18"/>
  <c r="P132" i="18"/>
  <c r="X132" i="18"/>
  <c r="J128" i="18"/>
  <c r="K128" i="18"/>
  <c r="I128" i="18"/>
  <c r="D134" i="18"/>
  <c r="L134" i="18"/>
  <c r="J137" i="18"/>
  <c r="K137" i="18"/>
  <c r="I137" i="18"/>
  <c r="F146" i="18"/>
  <c r="N146" i="18"/>
  <c r="V146" i="18"/>
  <c r="J141" i="18"/>
  <c r="I141" i="18"/>
  <c r="K141" i="18"/>
  <c r="J145" i="18"/>
  <c r="K145" i="18"/>
  <c r="I145" i="18"/>
  <c r="J150" i="18"/>
  <c r="I150" i="18"/>
  <c r="K150" i="18"/>
  <c r="AB150" i="18"/>
  <c r="AA150" i="18"/>
  <c r="Z150" i="18"/>
  <c r="J151" i="18"/>
  <c r="K151" i="18"/>
  <c r="I151" i="18"/>
  <c r="R151" i="18"/>
  <c r="S151" i="18"/>
  <c r="AA156" i="18"/>
  <c r="AB156" i="18"/>
  <c r="Z156" i="18"/>
  <c r="J157" i="18"/>
  <c r="I157" i="18"/>
  <c r="K157" i="18"/>
  <c r="AB159" i="18"/>
  <c r="AA159" i="18"/>
  <c r="Z159" i="18"/>
  <c r="T11" i="21"/>
  <c r="S11" i="21"/>
  <c r="R11" i="21"/>
  <c r="T15" i="21"/>
  <c r="S15" i="21"/>
  <c r="R15" i="21"/>
  <c r="T19" i="21"/>
  <c r="S19" i="21"/>
  <c r="R19" i="21"/>
  <c r="J25" i="21"/>
  <c r="I25" i="21"/>
  <c r="H25" i="21"/>
  <c r="E36" i="21"/>
  <c r="J33" i="21"/>
  <c r="I33" i="21"/>
  <c r="H33" i="21"/>
  <c r="J42" i="21"/>
  <c r="I42" i="21"/>
  <c r="G50" i="21"/>
  <c r="H42" i="21"/>
  <c r="J57" i="21"/>
  <c r="I57" i="21"/>
  <c r="H57" i="21"/>
  <c r="J91" i="21"/>
  <c r="I91" i="21"/>
  <c r="H91" i="21"/>
  <c r="I124" i="21"/>
  <c r="H124" i="21"/>
  <c r="J124" i="21"/>
  <c r="M10" i="22"/>
  <c r="L10" i="22"/>
  <c r="K10" i="22"/>
  <c r="N10" i="22"/>
  <c r="J10" i="22"/>
  <c r="F35" i="22"/>
  <c r="L84" i="27"/>
  <c r="K84" i="27"/>
  <c r="J84" i="27"/>
  <c r="M84" i="27"/>
  <c r="I84" i="27"/>
  <c r="F22" i="21"/>
  <c r="P22" i="21"/>
  <c r="F36" i="21"/>
  <c r="F50" i="21"/>
  <c r="J54" i="21"/>
  <c r="I54" i="21"/>
  <c r="H54" i="21"/>
  <c r="J58" i="21"/>
  <c r="H58" i="21"/>
  <c r="I58" i="21"/>
  <c r="J62" i="21"/>
  <c r="I62" i="21"/>
  <c r="H62" i="21"/>
  <c r="J67" i="21"/>
  <c r="I67" i="21"/>
  <c r="H67" i="21"/>
  <c r="C78" i="21"/>
  <c r="J71" i="21"/>
  <c r="H71" i="21"/>
  <c r="I71" i="21"/>
  <c r="J75" i="21"/>
  <c r="I75" i="21"/>
  <c r="H75" i="21"/>
  <c r="J80" i="21"/>
  <c r="I80" i="21"/>
  <c r="H80" i="21"/>
  <c r="J84" i="21"/>
  <c r="G92" i="21"/>
  <c r="H84" i="21"/>
  <c r="I84" i="21"/>
  <c r="J88" i="21"/>
  <c r="I88" i="21"/>
  <c r="H88" i="21"/>
  <c r="J97" i="21"/>
  <c r="I97" i="21"/>
  <c r="H97" i="21"/>
  <c r="J101" i="21"/>
  <c r="I101" i="21"/>
  <c r="H101" i="21"/>
  <c r="J105" i="21"/>
  <c r="H105" i="21"/>
  <c r="I105" i="21"/>
  <c r="J110" i="21"/>
  <c r="I110" i="21"/>
  <c r="H110" i="21"/>
  <c r="J114" i="21"/>
  <c r="I114" i="21"/>
  <c r="H114" i="21"/>
  <c r="D134" i="21"/>
  <c r="I129" i="21"/>
  <c r="H129" i="21"/>
  <c r="J129" i="21"/>
  <c r="I138" i="21"/>
  <c r="J138" i="21"/>
  <c r="H138" i="21"/>
  <c r="C148" i="21"/>
  <c r="I143" i="21"/>
  <c r="H143" i="21"/>
  <c r="J143" i="21"/>
  <c r="N13" i="22"/>
  <c r="M13" i="22"/>
  <c r="I21" i="22"/>
  <c r="L13" i="22"/>
  <c r="J13" i="22"/>
  <c r="K13" i="22"/>
  <c r="AB16" i="22"/>
  <c r="Z16" i="22"/>
  <c r="Y16" i="22"/>
  <c r="X16" i="22"/>
  <c r="AA16" i="22"/>
  <c r="M26" i="22"/>
  <c r="L26" i="22"/>
  <c r="K26" i="22"/>
  <c r="N26" i="22"/>
  <c r="J26" i="22"/>
  <c r="E119" i="22"/>
  <c r="D64" i="21"/>
  <c r="D120" i="21"/>
  <c r="I119" i="21"/>
  <c r="J119" i="21"/>
  <c r="H119" i="21"/>
  <c r="I128" i="21"/>
  <c r="J128" i="21"/>
  <c r="H128" i="21"/>
  <c r="I137" i="21"/>
  <c r="J137" i="21"/>
  <c r="H137" i="21"/>
  <c r="J158" i="21"/>
  <c r="I158" i="21"/>
  <c r="H158" i="21"/>
  <c r="M24" i="22"/>
  <c r="L24" i="22"/>
  <c r="K24" i="22"/>
  <c r="N24" i="22"/>
  <c r="J24" i="22"/>
  <c r="M43" i="22"/>
  <c r="L43" i="22"/>
  <c r="K43" i="22"/>
  <c r="N43" i="22"/>
  <c r="J43" i="22"/>
  <c r="L32" i="30"/>
  <c r="H160" i="18"/>
  <c r="J152" i="18"/>
  <c r="I152" i="18"/>
  <c r="K152" i="18"/>
  <c r="P160" i="18"/>
  <c r="X160" i="18"/>
  <c r="I156" i="18"/>
  <c r="K156" i="18"/>
  <c r="J156" i="18"/>
  <c r="I56" i="21"/>
  <c r="H56" i="21"/>
  <c r="G64" i="21"/>
  <c r="J56" i="21"/>
  <c r="I60" i="21"/>
  <c r="H60" i="21"/>
  <c r="J60" i="21"/>
  <c r="I69" i="21"/>
  <c r="H69" i="21"/>
  <c r="J69" i="21"/>
  <c r="I73" i="21"/>
  <c r="H73" i="21"/>
  <c r="J73" i="21"/>
  <c r="I77" i="21"/>
  <c r="H77" i="21"/>
  <c r="J77" i="21"/>
  <c r="I82" i="21"/>
  <c r="H82" i="21"/>
  <c r="J82" i="21"/>
  <c r="I86" i="21"/>
  <c r="H86" i="21"/>
  <c r="J86" i="21"/>
  <c r="I90" i="21"/>
  <c r="H90" i="21"/>
  <c r="J90" i="21"/>
  <c r="I95" i="21"/>
  <c r="H95" i="21"/>
  <c r="J95" i="21"/>
  <c r="C106" i="21"/>
  <c r="I99" i="21"/>
  <c r="H99" i="21"/>
  <c r="J99" i="21"/>
  <c r="I103" i="21"/>
  <c r="H103" i="21"/>
  <c r="J103" i="21"/>
  <c r="I108" i="21"/>
  <c r="H108" i="21"/>
  <c r="J108" i="21"/>
  <c r="I112" i="21"/>
  <c r="H112" i="21"/>
  <c r="G120" i="21"/>
  <c r="J112" i="21"/>
  <c r="I116" i="21"/>
  <c r="J116" i="21"/>
  <c r="H116" i="21"/>
  <c r="I125" i="21"/>
  <c r="J125" i="21"/>
  <c r="H125" i="21"/>
  <c r="I133" i="21"/>
  <c r="J133" i="21"/>
  <c r="H133" i="21"/>
  <c r="I142" i="21"/>
  <c r="J142" i="21"/>
  <c r="H142" i="21"/>
  <c r="H147" i="21"/>
  <c r="J147" i="21"/>
  <c r="I147" i="21"/>
  <c r="N12" i="22"/>
  <c r="M12" i="22"/>
  <c r="L12" i="22"/>
  <c r="K12" i="22"/>
  <c r="J12" i="22"/>
  <c r="F77" i="22"/>
  <c r="M93" i="22"/>
  <c r="L93" i="22"/>
  <c r="K93" i="22"/>
  <c r="N93" i="22"/>
  <c r="J93" i="22"/>
  <c r="M142" i="22"/>
  <c r="L142" i="22"/>
  <c r="K142" i="22"/>
  <c r="J142" i="22"/>
  <c r="N142" i="22"/>
  <c r="M155" i="22"/>
  <c r="L155" i="22"/>
  <c r="K155" i="22"/>
  <c r="J155" i="22"/>
  <c r="N155" i="22"/>
  <c r="L130" i="30"/>
  <c r="C22" i="21"/>
  <c r="M22" i="21"/>
  <c r="C36" i="21"/>
  <c r="C50" i="21"/>
  <c r="D106" i="21"/>
  <c r="I122" i="21"/>
  <c r="H122" i="21"/>
  <c r="J122" i="21"/>
  <c r="I130" i="21"/>
  <c r="H130" i="21"/>
  <c r="J130" i="21"/>
  <c r="I139" i="21"/>
  <c r="H139" i="21"/>
  <c r="J139" i="21"/>
  <c r="I151" i="21"/>
  <c r="H151" i="21"/>
  <c r="J151" i="21"/>
  <c r="H156" i="21"/>
  <c r="I156" i="21"/>
  <c r="J156" i="21"/>
  <c r="C63" i="22"/>
  <c r="M65" i="22"/>
  <c r="L65" i="22"/>
  <c r="K65" i="22"/>
  <c r="J65" i="22"/>
  <c r="N65" i="22"/>
  <c r="J84" i="28"/>
  <c r="M84" i="28"/>
  <c r="L84" i="28"/>
  <c r="K84" i="28"/>
  <c r="I84" i="28"/>
  <c r="D22" i="21"/>
  <c r="N22" i="21"/>
  <c r="D36" i="21"/>
  <c r="D50" i="21"/>
  <c r="I55" i="21"/>
  <c r="J55" i="21"/>
  <c r="H55" i="21"/>
  <c r="I59" i="21"/>
  <c r="J59" i="21"/>
  <c r="H59" i="21"/>
  <c r="I63" i="21"/>
  <c r="H63" i="21"/>
  <c r="J63" i="21"/>
  <c r="I68" i="21"/>
  <c r="J68" i="21"/>
  <c r="H68" i="21"/>
  <c r="I72" i="21"/>
  <c r="J72" i="21"/>
  <c r="H72" i="21"/>
  <c r="I76" i="21"/>
  <c r="H76" i="21"/>
  <c r="J76" i="21"/>
  <c r="I81" i="21"/>
  <c r="J81" i="21"/>
  <c r="H81" i="21"/>
  <c r="C92" i="21"/>
  <c r="I85" i="21"/>
  <c r="H85" i="21"/>
  <c r="J85" i="21"/>
  <c r="I89" i="21"/>
  <c r="J89" i="21"/>
  <c r="H89" i="21"/>
  <c r="I94" i="21"/>
  <c r="J94" i="21"/>
  <c r="H94" i="21"/>
  <c r="G106" i="21"/>
  <c r="I98" i="21"/>
  <c r="H98" i="21"/>
  <c r="J98" i="21"/>
  <c r="I102" i="21"/>
  <c r="J102" i="21"/>
  <c r="H102" i="21"/>
  <c r="I111" i="21"/>
  <c r="H111" i="21"/>
  <c r="J111" i="21"/>
  <c r="I115" i="21"/>
  <c r="J115" i="21"/>
  <c r="H115" i="21"/>
  <c r="I118" i="21"/>
  <c r="J118" i="21"/>
  <c r="H118" i="21"/>
  <c r="I127" i="21"/>
  <c r="J127" i="21"/>
  <c r="H127" i="21"/>
  <c r="I136" i="21"/>
  <c r="J136" i="21"/>
  <c r="H136" i="21"/>
  <c r="I159" i="21"/>
  <c r="J159" i="21"/>
  <c r="H159" i="21"/>
  <c r="M32" i="22"/>
  <c r="L32" i="22"/>
  <c r="K32" i="22"/>
  <c r="N32" i="22"/>
  <c r="J32" i="22"/>
  <c r="G49" i="22"/>
  <c r="M80" i="22"/>
  <c r="L80" i="22"/>
  <c r="K80" i="22"/>
  <c r="N80" i="22"/>
  <c r="J80" i="22"/>
  <c r="M114" i="22"/>
  <c r="L114" i="22"/>
  <c r="K114" i="22"/>
  <c r="J114" i="22"/>
  <c r="N114" i="22"/>
  <c r="J144" i="21"/>
  <c r="I144" i="21"/>
  <c r="H144" i="21"/>
  <c r="J153" i="21"/>
  <c r="I153" i="21"/>
  <c r="H153" i="21"/>
  <c r="I161" i="21"/>
  <c r="H161" i="21"/>
  <c r="J161" i="21"/>
  <c r="M28" i="22"/>
  <c r="L28" i="22"/>
  <c r="K28" i="22"/>
  <c r="N28" i="22"/>
  <c r="J28" i="22"/>
  <c r="H49" i="22"/>
  <c r="M67" i="22"/>
  <c r="L67" i="22"/>
  <c r="K67" i="22"/>
  <c r="J67" i="22"/>
  <c r="N67" i="22"/>
  <c r="F119" i="22"/>
  <c r="M116" i="22"/>
  <c r="L116" i="22"/>
  <c r="K116" i="22"/>
  <c r="J116" i="22"/>
  <c r="N116" i="22"/>
  <c r="M151" i="22"/>
  <c r="L151" i="22"/>
  <c r="K151" i="22"/>
  <c r="J151" i="22"/>
  <c r="N151" i="22"/>
  <c r="H161" i="22"/>
  <c r="V21" i="22"/>
  <c r="M45" i="22"/>
  <c r="L45" i="22"/>
  <c r="K45" i="22"/>
  <c r="N45" i="22"/>
  <c r="J45" i="22"/>
  <c r="D63" i="22"/>
  <c r="M84" i="22"/>
  <c r="L84" i="22"/>
  <c r="K84" i="22"/>
  <c r="N84" i="22"/>
  <c r="J84" i="22"/>
  <c r="M95" i="22"/>
  <c r="L95" i="22"/>
  <c r="K95" i="22"/>
  <c r="N95" i="22"/>
  <c r="J95" i="22"/>
  <c r="H105" i="22"/>
  <c r="M138" i="22"/>
  <c r="L138" i="22"/>
  <c r="K138" i="22"/>
  <c r="J138" i="22"/>
  <c r="N138" i="22"/>
  <c r="L24" i="27"/>
  <c r="K24" i="27"/>
  <c r="J24" i="27"/>
  <c r="M24" i="27"/>
  <c r="I24" i="27"/>
  <c r="E64" i="21"/>
  <c r="E78" i="21"/>
  <c r="E92" i="21"/>
  <c r="E106" i="21"/>
  <c r="E120" i="21"/>
  <c r="E134" i="21"/>
  <c r="E148" i="21"/>
  <c r="C162" i="21"/>
  <c r="H157" i="21"/>
  <c r="J157" i="21"/>
  <c r="I157" i="21"/>
  <c r="L9" i="22"/>
  <c r="K9" i="22"/>
  <c r="J9" i="22"/>
  <c r="M9" i="22"/>
  <c r="N9" i="22"/>
  <c r="Z12" i="22"/>
  <c r="Y12" i="22"/>
  <c r="X12" i="22"/>
  <c r="AB12" i="22"/>
  <c r="AA12" i="22"/>
  <c r="AA13" i="22"/>
  <c r="Z13" i="22"/>
  <c r="Y13" i="22"/>
  <c r="W21" i="22"/>
  <c r="X13" i="22"/>
  <c r="AB13" i="22"/>
  <c r="AB14" i="22"/>
  <c r="AA14" i="22"/>
  <c r="Z14" i="22"/>
  <c r="X14" i="22"/>
  <c r="Y14" i="22"/>
  <c r="M47" i="22"/>
  <c r="L47" i="22"/>
  <c r="K47" i="22"/>
  <c r="N47" i="22"/>
  <c r="J47" i="22"/>
  <c r="E63" i="22"/>
  <c r="M58" i="22"/>
  <c r="L58" i="22"/>
  <c r="K58" i="22"/>
  <c r="N58" i="22"/>
  <c r="J58" i="22"/>
  <c r="M97" i="22"/>
  <c r="L97" i="22"/>
  <c r="K97" i="22"/>
  <c r="I105" i="22"/>
  <c r="N97" i="22"/>
  <c r="J97" i="22"/>
  <c r="O14" i="30"/>
  <c r="N14" i="30"/>
  <c r="H42" i="30"/>
  <c r="L80" i="30"/>
  <c r="F64" i="21"/>
  <c r="F78" i="21"/>
  <c r="F92" i="21"/>
  <c r="F106" i="21"/>
  <c r="F120" i="21"/>
  <c r="F134" i="21"/>
  <c r="F148" i="21"/>
  <c r="J145" i="21"/>
  <c r="H145" i="21"/>
  <c r="I145" i="21"/>
  <c r="G162" i="21"/>
  <c r="J154" i="21"/>
  <c r="I154" i="21"/>
  <c r="H154" i="21"/>
  <c r="D21" i="22"/>
  <c r="M18" i="22"/>
  <c r="L18" i="22"/>
  <c r="K18" i="22"/>
  <c r="N18" i="22"/>
  <c r="J18" i="22"/>
  <c r="N19" i="22"/>
  <c r="M19" i="22"/>
  <c r="L19" i="22"/>
  <c r="K19" i="22"/>
  <c r="J19" i="22"/>
  <c r="F63" i="22"/>
  <c r="M60" i="22"/>
  <c r="L60" i="22"/>
  <c r="K60" i="22"/>
  <c r="N60" i="22"/>
  <c r="J60" i="22"/>
  <c r="C91" i="22"/>
  <c r="M99" i="22"/>
  <c r="L99" i="22"/>
  <c r="K99" i="22"/>
  <c r="J99" i="22"/>
  <c r="N99" i="22"/>
  <c r="M110" i="22"/>
  <c r="L110" i="22"/>
  <c r="K110" i="22"/>
  <c r="N110" i="22"/>
  <c r="J110" i="22"/>
  <c r="H133" i="22"/>
  <c r="M129" i="22"/>
  <c r="L129" i="22"/>
  <c r="K129" i="22"/>
  <c r="J129" i="22"/>
  <c r="N129" i="22"/>
  <c r="C147" i="22"/>
  <c r="L93" i="27"/>
  <c r="K93" i="27"/>
  <c r="J93" i="27"/>
  <c r="M93" i="27"/>
  <c r="I93" i="27"/>
  <c r="L17" i="30"/>
  <c r="F49" i="22"/>
  <c r="M62" i="22"/>
  <c r="L62" i="22"/>
  <c r="K62" i="22"/>
  <c r="N62" i="22"/>
  <c r="J62" i="22"/>
  <c r="M101" i="22"/>
  <c r="L101" i="22"/>
  <c r="K101" i="22"/>
  <c r="N101" i="22"/>
  <c r="J101" i="22"/>
  <c r="D119" i="22"/>
  <c r="M112" i="22"/>
  <c r="L112" i="22"/>
  <c r="K112" i="22"/>
  <c r="N112" i="22"/>
  <c r="J112" i="22"/>
  <c r="M125" i="22"/>
  <c r="L125" i="22"/>
  <c r="K125" i="22"/>
  <c r="J125" i="22"/>
  <c r="I133" i="22"/>
  <c r="N125" i="22"/>
  <c r="D147" i="22"/>
  <c r="F161" i="22"/>
  <c r="M159" i="22"/>
  <c r="L159" i="22"/>
  <c r="K159" i="22"/>
  <c r="J159" i="22"/>
  <c r="N159" i="22"/>
  <c r="M60" i="27"/>
  <c r="L60" i="27"/>
  <c r="K60" i="27"/>
  <c r="J60" i="27"/>
  <c r="I60" i="27"/>
  <c r="M109" i="27"/>
  <c r="L109" i="27"/>
  <c r="K109" i="27"/>
  <c r="J109" i="27"/>
  <c r="I109" i="27"/>
  <c r="I122" i="28"/>
  <c r="M122" i="28"/>
  <c r="L122" i="28"/>
  <c r="K122" i="28"/>
  <c r="J122" i="28"/>
  <c r="J121" i="30"/>
  <c r="M14" i="28"/>
  <c r="L14" i="28"/>
  <c r="K14" i="28"/>
  <c r="J14" i="28"/>
  <c r="I14" i="28"/>
  <c r="N103" i="30"/>
  <c r="O103" i="30"/>
  <c r="H131" i="30"/>
  <c r="F147" i="30"/>
  <c r="H241" i="30"/>
  <c r="H283" i="30"/>
  <c r="D162" i="21"/>
  <c r="L17" i="22"/>
  <c r="K17" i="22"/>
  <c r="J17" i="22"/>
  <c r="N17" i="22"/>
  <c r="M17" i="22"/>
  <c r="M39" i="22"/>
  <c r="L39" i="22"/>
  <c r="K39" i="22"/>
  <c r="N39" i="22"/>
  <c r="J39" i="22"/>
  <c r="M56" i="22"/>
  <c r="L56" i="22"/>
  <c r="K56" i="22"/>
  <c r="N56" i="22"/>
  <c r="J56" i="22"/>
  <c r="G77" i="22"/>
  <c r="M73" i="22"/>
  <c r="L73" i="22"/>
  <c r="K73" i="22"/>
  <c r="N73" i="22"/>
  <c r="J73" i="22"/>
  <c r="D91" i="22"/>
  <c r="M90" i="22"/>
  <c r="L90" i="22"/>
  <c r="K90" i="22"/>
  <c r="N90" i="22"/>
  <c r="J90" i="22"/>
  <c r="M108" i="22"/>
  <c r="L108" i="22"/>
  <c r="K108" i="22"/>
  <c r="N108" i="22"/>
  <c r="J108" i="22"/>
  <c r="M118" i="22"/>
  <c r="L118" i="22"/>
  <c r="K118" i="22"/>
  <c r="J118" i="22"/>
  <c r="N118" i="22"/>
  <c r="M123" i="22"/>
  <c r="L123" i="22"/>
  <c r="K123" i="22"/>
  <c r="J123" i="22"/>
  <c r="N123" i="22"/>
  <c r="M127" i="22"/>
  <c r="L127" i="22"/>
  <c r="K127" i="22"/>
  <c r="J127" i="22"/>
  <c r="N127" i="22"/>
  <c r="M131" i="22"/>
  <c r="L131" i="22"/>
  <c r="K131" i="22"/>
  <c r="J131" i="22"/>
  <c r="N131" i="22"/>
  <c r="M136" i="22"/>
  <c r="L136" i="22"/>
  <c r="K136" i="22"/>
  <c r="J136" i="22"/>
  <c r="N136" i="22"/>
  <c r="E147" i="22"/>
  <c r="M140" i="22"/>
  <c r="L140" i="22"/>
  <c r="K140" i="22"/>
  <c r="J140" i="22"/>
  <c r="N140" i="22"/>
  <c r="M144" i="22"/>
  <c r="L144" i="22"/>
  <c r="K144" i="22"/>
  <c r="J144" i="22"/>
  <c r="N144" i="22"/>
  <c r="M149" i="22"/>
  <c r="L149" i="22"/>
  <c r="K149" i="22"/>
  <c r="J149" i="22"/>
  <c r="N149" i="22"/>
  <c r="M153" i="22"/>
  <c r="L153" i="22"/>
  <c r="K153" i="22"/>
  <c r="J153" i="22"/>
  <c r="N153" i="22"/>
  <c r="I161" i="22"/>
  <c r="M157" i="22"/>
  <c r="L157" i="22"/>
  <c r="K157" i="22"/>
  <c r="J157" i="22"/>
  <c r="N157" i="22"/>
  <c r="L32" i="27"/>
  <c r="K32" i="27"/>
  <c r="J32" i="27"/>
  <c r="M32" i="27"/>
  <c r="I32" i="27"/>
  <c r="L144" i="27"/>
  <c r="K144" i="27"/>
  <c r="J144" i="27"/>
  <c r="M144" i="27"/>
  <c r="I144" i="27"/>
  <c r="L46" i="28"/>
  <c r="K46" i="28"/>
  <c r="J46" i="28"/>
  <c r="M46" i="28"/>
  <c r="I46" i="28"/>
  <c r="K80" i="28"/>
  <c r="J80" i="28"/>
  <c r="I80" i="28"/>
  <c r="M80" i="28"/>
  <c r="L80" i="28"/>
  <c r="L35" i="30"/>
  <c r="O54" i="30"/>
  <c r="N54" i="30"/>
  <c r="E162" i="21"/>
  <c r="N11" i="22"/>
  <c r="M11" i="22"/>
  <c r="L11" i="22"/>
  <c r="J11" i="22"/>
  <c r="K11" i="22"/>
  <c r="C35" i="22"/>
  <c r="M37" i="22"/>
  <c r="L37" i="22"/>
  <c r="K37" i="22"/>
  <c r="J37" i="22"/>
  <c r="N37" i="22"/>
  <c r="M54" i="22"/>
  <c r="L54" i="22"/>
  <c r="K54" i="22"/>
  <c r="J54" i="22"/>
  <c r="N54" i="22"/>
  <c r="H77" i="22"/>
  <c r="M71" i="22"/>
  <c r="L71" i="22"/>
  <c r="K71" i="22"/>
  <c r="J71" i="22"/>
  <c r="N71" i="22"/>
  <c r="E91" i="22"/>
  <c r="M88" i="22"/>
  <c r="L88" i="22"/>
  <c r="K88" i="22"/>
  <c r="J88" i="22"/>
  <c r="N88" i="22"/>
  <c r="F133" i="22"/>
  <c r="M9" i="27"/>
  <c r="L9" i="27"/>
  <c r="K9" i="27"/>
  <c r="J9" i="27"/>
  <c r="I9" i="27"/>
  <c r="M121" i="27"/>
  <c r="L121" i="27"/>
  <c r="K121" i="27"/>
  <c r="J121" i="27"/>
  <c r="I121" i="27"/>
  <c r="M23" i="28"/>
  <c r="L23" i="28"/>
  <c r="K23" i="28"/>
  <c r="J23" i="28"/>
  <c r="I23" i="28"/>
  <c r="M152" i="28"/>
  <c r="K152" i="28"/>
  <c r="L152" i="28"/>
  <c r="H160" i="28"/>
  <c r="J152" i="28"/>
  <c r="I152" i="28"/>
  <c r="H37" i="30"/>
  <c r="F55" i="30"/>
  <c r="F162" i="21"/>
  <c r="C21" i="22"/>
  <c r="N20" i="22"/>
  <c r="M20" i="22"/>
  <c r="L20" i="22"/>
  <c r="K20" i="22"/>
  <c r="J20" i="22"/>
  <c r="D35" i="22"/>
  <c r="M34" i="22"/>
  <c r="L34" i="22"/>
  <c r="K34" i="22"/>
  <c r="N34" i="22"/>
  <c r="J34" i="22"/>
  <c r="M52" i="22"/>
  <c r="L52" i="22"/>
  <c r="K52" i="22"/>
  <c r="N52" i="22"/>
  <c r="J52" i="22"/>
  <c r="M69" i="22"/>
  <c r="L69" i="22"/>
  <c r="K69" i="22"/>
  <c r="N69" i="22"/>
  <c r="I77" i="22"/>
  <c r="J69" i="22"/>
  <c r="F91" i="22"/>
  <c r="M86" i="22"/>
  <c r="L86" i="22"/>
  <c r="K86" i="22"/>
  <c r="N86" i="22"/>
  <c r="J86" i="22"/>
  <c r="F105" i="22"/>
  <c r="M103" i="22"/>
  <c r="L103" i="22"/>
  <c r="K103" i="22"/>
  <c r="J103" i="22"/>
  <c r="N103" i="22"/>
  <c r="C119" i="22"/>
  <c r="G133" i="22"/>
  <c r="F20" i="27"/>
  <c r="M52" i="27"/>
  <c r="L52" i="27"/>
  <c r="K52" i="27"/>
  <c r="J52" i="27"/>
  <c r="I52" i="27"/>
  <c r="F76" i="27"/>
  <c r="M100" i="27"/>
  <c r="L100" i="27"/>
  <c r="J100" i="27"/>
  <c r="K100" i="27"/>
  <c r="I100" i="27"/>
  <c r="K156" i="27"/>
  <c r="J156" i="27"/>
  <c r="I156" i="27"/>
  <c r="M156" i="27"/>
  <c r="L156" i="27"/>
  <c r="M74" i="28"/>
  <c r="K74" i="28"/>
  <c r="J74" i="28"/>
  <c r="I74" i="28"/>
  <c r="L74" i="28"/>
  <c r="L37" i="30"/>
  <c r="F147" i="22"/>
  <c r="K10" i="27"/>
  <c r="J10" i="27"/>
  <c r="I10" i="27"/>
  <c r="M10" i="27"/>
  <c r="L10" i="27"/>
  <c r="M38" i="27"/>
  <c r="L38" i="27"/>
  <c r="K38" i="27"/>
  <c r="J38" i="27"/>
  <c r="I38" i="27"/>
  <c r="F90" i="27"/>
  <c r="M86" i="27"/>
  <c r="L86" i="27"/>
  <c r="K86" i="27"/>
  <c r="J86" i="27"/>
  <c r="I86" i="27"/>
  <c r="K122" i="27"/>
  <c r="J122" i="27"/>
  <c r="I122" i="27"/>
  <c r="M122" i="27"/>
  <c r="L122" i="27"/>
  <c r="K24" i="28"/>
  <c r="J24" i="28"/>
  <c r="I24" i="28"/>
  <c r="M24" i="28"/>
  <c r="L24" i="28"/>
  <c r="C90" i="28"/>
  <c r="D104" i="28"/>
  <c r="L141" i="28"/>
  <c r="K141" i="28"/>
  <c r="M141" i="28"/>
  <c r="J141" i="28"/>
  <c r="I141" i="28"/>
  <c r="L19" i="30"/>
  <c r="F38" i="30"/>
  <c r="L215" i="30"/>
  <c r="F21" i="22"/>
  <c r="K16" i="22"/>
  <c r="J16" i="22"/>
  <c r="L16" i="22"/>
  <c r="N16" i="22"/>
  <c r="M16" i="22"/>
  <c r="G35" i="22"/>
  <c r="C49" i="22"/>
  <c r="G63" i="22"/>
  <c r="C77" i="22"/>
  <c r="G91" i="22"/>
  <c r="C105" i="22"/>
  <c r="G119" i="22"/>
  <c r="C133" i="22"/>
  <c r="G147" i="22"/>
  <c r="C161" i="22"/>
  <c r="M14" i="27"/>
  <c r="L14" i="27"/>
  <c r="K14" i="27"/>
  <c r="J14" i="27"/>
  <c r="I14" i="27"/>
  <c r="K70" i="27"/>
  <c r="J70" i="27"/>
  <c r="I70" i="27"/>
  <c r="M70" i="27"/>
  <c r="L70" i="27"/>
  <c r="M98" i="27"/>
  <c r="L98" i="27"/>
  <c r="K98" i="27"/>
  <c r="J98" i="27"/>
  <c r="I98" i="27"/>
  <c r="D90" i="28"/>
  <c r="E104" i="28"/>
  <c r="M114" i="28"/>
  <c r="L114" i="28"/>
  <c r="K114" i="28"/>
  <c r="J114" i="28"/>
  <c r="I114" i="28"/>
  <c r="K136" i="28"/>
  <c r="J136" i="28"/>
  <c r="M136" i="28"/>
  <c r="L136" i="28"/>
  <c r="I136" i="28"/>
  <c r="H10" i="30"/>
  <c r="L33" i="30"/>
  <c r="F120" i="30"/>
  <c r="N191" i="30"/>
  <c r="O191" i="30"/>
  <c r="F31" i="31"/>
  <c r="AO36" i="35"/>
  <c r="AN36" i="35"/>
  <c r="G21" i="22"/>
  <c r="J15" i="22"/>
  <c r="N15" i="22"/>
  <c r="M15" i="22"/>
  <c r="K15" i="22"/>
  <c r="L15" i="22"/>
  <c r="H35" i="22"/>
  <c r="D49" i="22"/>
  <c r="H63" i="22"/>
  <c r="D77" i="22"/>
  <c r="H91" i="22"/>
  <c r="D105" i="22"/>
  <c r="H119" i="22"/>
  <c r="D133" i="22"/>
  <c r="H147" i="22"/>
  <c r="D161" i="22"/>
  <c r="K18" i="27"/>
  <c r="J18" i="27"/>
  <c r="I18" i="27"/>
  <c r="M18" i="27"/>
  <c r="L18" i="27"/>
  <c r="M46" i="27"/>
  <c r="L46" i="27"/>
  <c r="K46" i="27"/>
  <c r="J46" i="27"/>
  <c r="I46" i="27"/>
  <c r="M74" i="27"/>
  <c r="K74" i="27"/>
  <c r="J74" i="27"/>
  <c r="I74" i="27"/>
  <c r="L74" i="27"/>
  <c r="K130" i="27"/>
  <c r="J130" i="27"/>
  <c r="I130" i="27"/>
  <c r="M130" i="27"/>
  <c r="L130" i="27"/>
  <c r="K32" i="28"/>
  <c r="J32" i="28"/>
  <c r="I32" i="28"/>
  <c r="M32" i="28"/>
  <c r="L32" i="28"/>
  <c r="M60" i="28"/>
  <c r="L60" i="28"/>
  <c r="K60" i="28"/>
  <c r="J60" i="28"/>
  <c r="I60" i="28"/>
  <c r="M100" i="28"/>
  <c r="L100" i="28"/>
  <c r="K100" i="28"/>
  <c r="J100" i="28"/>
  <c r="I100" i="28"/>
  <c r="L124" i="28"/>
  <c r="K124" i="28"/>
  <c r="I124" i="28"/>
  <c r="H132" i="28"/>
  <c r="M124" i="28"/>
  <c r="J124" i="28"/>
  <c r="L16" i="30"/>
  <c r="L21" i="30"/>
  <c r="F97" i="30"/>
  <c r="H219" i="30"/>
  <c r="H236" i="30"/>
  <c r="J10" i="31"/>
  <c r="H21" i="22"/>
  <c r="N14" i="22"/>
  <c r="M14" i="22"/>
  <c r="J14" i="22"/>
  <c r="L14" i="22"/>
  <c r="K14" i="22"/>
  <c r="M23" i="22"/>
  <c r="L23" i="22"/>
  <c r="K23" i="22"/>
  <c r="N23" i="22"/>
  <c r="J23" i="22"/>
  <c r="N25" i="22"/>
  <c r="M25" i="22"/>
  <c r="L25" i="22"/>
  <c r="K25" i="22"/>
  <c r="J25" i="22"/>
  <c r="I35" i="22"/>
  <c r="N27" i="22"/>
  <c r="M27" i="22"/>
  <c r="L27" i="22"/>
  <c r="K27" i="22"/>
  <c r="J27" i="22"/>
  <c r="N29" i="22"/>
  <c r="K29" i="22"/>
  <c r="J29" i="22"/>
  <c r="M29" i="22"/>
  <c r="L29" i="22"/>
  <c r="J31" i="22"/>
  <c r="M31" i="22"/>
  <c r="N31" i="22"/>
  <c r="L31" i="22"/>
  <c r="K31" i="22"/>
  <c r="J33" i="22"/>
  <c r="L33" i="22"/>
  <c r="K33" i="22"/>
  <c r="M33" i="22"/>
  <c r="N33" i="22"/>
  <c r="L38" i="22"/>
  <c r="K38" i="22"/>
  <c r="J38" i="22"/>
  <c r="N38" i="22"/>
  <c r="M38" i="22"/>
  <c r="M40" i="22"/>
  <c r="L40" i="22"/>
  <c r="K40" i="22"/>
  <c r="N40" i="22"/>
  <c r="J40" i="22"/>
  <c r="E49" i="22"/>
  <c r="N42" i="22"/>
  <c r="M42" i="22"/>
  <c r="L42" i="22"/>
  <c r="K42" i="22"/>
  <c r="J42" i="22"/>
  <c r="N44" i="22"/>
  <c r="M44" i="22"/>
  <c r="J44" i="22"/>
  <c r="L44" i="22"/>
  <c r="K44" i="22"/>
  <c r="N46" i="22"/>
  <c r="K46" i="22"/>
  <c r="L46" i="22"/>
  <c r="J46" i="22"/>
  <c r="M46" i="22"/>
  <c r="N48" i="22"/>
  <c r="M48" i="22"/>
  <c r="J48" i="22"/>
  <c r="L48" i="22"/>
  <c r="K48" i="22"/>
  <c r="J51" i="22"/>
  <c r="N51" i="22"/>
  <c r="M51" i="22"/>
  <c r="L51" i="22"/>
  <c r="K51" i="22"/>
  <c r="K53" i="22"/>
  <c r="J53" i="22"/>
  <c r="N53" i="22"/>
  <c r="M53" i="22"/>
  <c r="L53" i="22"/>
  <c r="I63" i="22"/>
  <c r="L55" i="22"/>
  <c r="K55" i="22"/>
  <c r="J55" i="22"/>
  <c r="M55" i="22"/>
  <c r="N55" i="22"/>
  <c r="M57" i="22"/>
  <c r="L57" i="22"/>
  <c r="K57" i="22"/>
  <c r="N57" i="22"/>
  <c r="J57" i="22"/>
  <c r="N59" i="22"/>
  <c r="M59" i="22"/>
  <c r="L59" i="22"/>
  <c r="J59" i="22"/>
  <c r="K59" i="22"/>
  <c r="N61" i="22"/>
  <c r="M61" i="22"/>
  <c r="L61" i="22"/>
  <c r="J61" i="22"/>
  <c r="K61" i="22"/>
  <c r="M66" i="22"/>
  <c r="L66" i="22"/>
  <c r="K66" i="22"/>
  <c r="J66" i="22"/>
  <c r="N66" i="22"/>
  <c r="J68" i="22"/>
  <c r="L68" i="22"/>
  <c r="K68" i="22"/>
  <c r="N68" i="22"/>
  <c r="M68" i="22"/>
  <c r="E77" i="22"/>
  <c r="K70" i="22"/>
  <c r="J70" i="22"/>
  <c r="M70" i="22"/>
  <c r="L70" i="22"/>
  <c r="N70" i="22"/>
  <c r="L72" i="22"/>
  <c r="K72" i="22"/>
  <c r="J72" i="22"/>
  <c r="N72" i="22"/>
  <c r="M72" i="22"/>
  <c r="M74" i="22"/>
  <c r="L74" i="22"/>
  <c r="K74" i="22"/>
  <c r="N74" i="22"/>
  <c r="J74" i="22"/>
  <c r="N76" i="22"/>
  <c r="M76" i="22"/>
  <c r="L76" i="22"/>
  <c r="K76" i="22"/>
  <c r="J76" i="22"/>
  <c r="N79" i="22"/>
  <c r="M79" i="22"/>
  <c r="L79" i="22"/>
  <c r="K79" i="22"/>
  <c r="J79" i="22"/>
  <c r="N81" i="22"/>
  <c r="K81" i="22"/>
  <c r="J81" i="22"/>
  <c r="M81" i="22"/>
  <c r="L81" i="22"/>
  <c r="I91" i="22"/>
  <c r="J83" i="22"/>
  <c r="L83" i="22"/>
  <c r="N83" i="22"/>
  <c r="M83" i="22"/>
  <c r="K83" i="22"/>
  <c r="J85" i="22"/>
  <c r="N85" i="22"/>
  <c r="K85" i="22"/>
  <c r="M85" i="22"/>
  <c r="L85" i="22"/>
  <c r="K87" i="22"/>
  <c r="J87" i="22"/>
  <c r="N87" i="22"/>
  <c r="M87" i="22"/>
  <c r="L87" i="22"/>
  <c r="L89" i="22"/>
  <c r="K89" i="22"/>
  <c r="J89" i="22"/>
  <c r="N89" i="22"/>
  <c r="M89" i="22"/>
  <c r="N94" i="22"/>
  <c r="M94" i="22"/>
  <c r="L94" i="22"/>
  <c r="J94" i="22"/>
  <c r="K94" i="22"/>
  <c r="N96" i="22"/>
  <c r="M96" i="22"/>
  <c r="K96" i="22"/>
  <c r="J96" i="22"/>
  <c r="L96" i="22"/>
  <c r="E105" i="22"/>
  <c r="N98" i="22"/>
  <c r="M98" i="22"/>
  <c r="J98" i="22"/>
  <c r="L98" i="22"/>
  <c r="K98" i="22"/>
  <c r="N100" i="22"/>
  <c r="M100" i="22"/>
  <c r="L100" i="22"/>
  <c r="K100" i="22"/>
  <c r="J100" i="22"/>
  <c r="J102" i="22"/>
  <c r="N102" i="22"/>
  <c r="M102" i="22"/>
  <c r="L102" i="22"/>
  <c r="K102" i="22"/>
  <c r="K104" i="22"/>
  <c r="J104" i="22"/>
  <c r="M104" i="22"/>
  <c r="L104" i="22"/>
  <c r="N104" i="22"/>
  <c r="L107" i="22"/>
  <c r="K107" i="22"/>
  <c r="J107" i="22"/>
  <c r="N107" i="22"/>
  <c r="M107" i="22"/>
  <c r="M109" i="22"/>
  <c r="L109" i="22"/>
  <c r="K109" i="22"/>
  <c r="J109" i="22"/>
  <c r="N109" i="22"/>
  <c r="I119" i="22"/>
  <c r="N111" i="22"/>
  <c r="M111" i="22"/>
  <c r="L111" i="22"/>
  <c r="J111" i="22"/>
  <c r="K111" i="22"/>
  <c r="N113" i="22"/>
  <c r="M113" i="22"/>
  <c r="L113" i="22"/>
  <c r="K113" i="22"/>
  <c r="J113" i="22"/>
  <c r="N115" i="22"/>
  <c r="M115" i="22"/>
  <c r="L115" i="22"/>
  <c r="K115" i="22"/>
  <c r="J115" i="22"/>
  <c r="N117" i="22"/>
  <c r="K117" i="22"/>
  <c r="J117" i="22"/>
  <c r="M117" i="22"/>
  <c r="L117" i="22"/>
  <c r="N122" i="22"/>
  <c r="K122" i="22"/>
  <c r="J122" i="22"/>
  <c r="M122" i="22"/>
  <c r="L122" i="22"/>
  <c r="N124" i="22"/>
  <c r="M124" i="22"/>
  <c r="L124" i="22"/>
  <c r="K124" i="22"/>
  <c r="J124" i="22"/>
  <c r="E133" i="22"/>
  <c r="N126" i="22"/>
  <c r="K126" i="22"/>
  <c r="J126" i="22"/>
  <c r="M126" i="22"/>
  <c r="L126" i="22"/>
  <c r="N128" i="22"/>
  <c r="M128" i="22"/>
  <c r="L128" i="22"/>
  <c r="K128" i="22"/>
  <c r="J128" i="22"/>
  <c r="N130" i="22"/>
  <c r="K130" i="22"/>
  <c r="J130" i="22"/>
  <c r="M130" i="22"/>
  <c r="L130" i="22"/>
  <c r="N132" i="22"/>
  <c r="M132" i="22"/>
  <c r="J132" i="22"/>
  <c r="L132" i="22"/>
  <c r="K132" i="22"/>
  <c r="N135" i="22"/>
  <c r="K135" i="22"/>
  <c r="J135" i="22"/>
  <c r="L135" i="22"/>
  <c r="M135" i="22"/>
  <c r="N137" i="22"/>
  <c r="M137" i="22"/>
  <c r="K137" i="22"/>
  <c r="L137" i="22"/>
  <c r="J137" i="22"/>
  <c r="I147" i="22"/>
  <c r="N139" i="22"/>
  <c r="K139" i="22"/>
  <c r="J139" i="22"/>
  <c r="M139" i="22"/>
  <c r="L139" i="22"/>
  <c r="N141" i="22"/>
  <c r="M141" i="22"/>
  <c r="J141" i="22"/>
  <c r="L141" i="22"/>
  <c r="K141" i="22"/>
  <c r="N143" i="22"/>
  <c r="K143" i="22"/>
  <c r="J143" i="22"/>
  <c r="L143" i="22"/>
  <c r="M143" i="22"/>
  <c r="N145" i="22"/>
  <c r="M145" i="22"/>
  <c r="K145" i="22"/>
  <c r="J145" i="22"/>
  <c r="L145" i="22"/>
  <c r="N150" i="22"/>
  <c r="M150" i="22"/>
  <c r="L150" i="22"/>
  <c r="K150" i="22"/>
  <c r="J150" i="22"/>
  <c r="N152" i="22"/>
  <c r="K152" i="22"/>
  <c r="J152" i="22"/>
  <c r="M152" i="22"/>
  <c r="L152" i="22"/>
  <c r="E161" i="22"/>
  <c r="N154" i="22"/>
  <c r="M154" i="22"/>
  <c r="L154" i="22"/>
  <c r="K154" i="22"/>
  <c r="J154" i="22"/>
  <c r="N156" i="22"/>
  <c r="K156" i="22"/>
  <c r="J156" i="22"/>
  <c r="M156" i="22"/>
  <c r="L156" i="22"/>
  <c r="N158" i="22"/>
  <c r="M158" i="22"/>
  <c r="L158" i="22"/>
  <c r="K158" i="22"/>
  <c r="J158" i="22"/>
  <c r="N160" i="22"/>
  <c r="K160" i="22"/>
  <c r="J160" i="22"/>
  <c r="M160" i="22"/>
  <c r="L160" i="22"/>
  <c r="M23" i="27"/>
  <c r="L23" i="27"/>
  <c r="K23" i="27"/>
  <c r="J23" i="27"/>
  <c r="I23" i="27"/>
  <c r="K79" i="27"/>
  <c r="J79" i="27"/>
  <c r="I79" i="27"/>
  <c r="M79" i="27"/>
  <c r="L79" i="27"/>
  <c r="M107" i="27"/>
  <c r="L107" i="27"/>
  <c r="K107" i="27"/>
  <c r="J107" i="27"/>
  <c r="I107" i="27"/>
  <c r="M155" i="27"/>
  <c r="L155" i="27"/>
  <c r="K155" i="27"/>
  <c r="J155" i="27"/>
  <c r="I155" i="27"/>
  <c r="M9" i="28"/>
  <c r="L9" i="28"/>
  <c r="K9" i="28"/>
  <c r="J9" i="28"/>
  <c r="I9" i="28"/>
  <c r="M37" i="28"/>
  <c r="K37" i="28"/>
  <c r="J37" i="28"/>
  <c r="I37" i="28"/>
  <c r="L37" i="28"/>
  <c r="L78" i="28"/>
  <c r="M78" i="28"/>
  <c r="K78" i="28"/>
  <c r="J78" i="28"/>
  <c r="I78" i="28"/>
  <c r="J110" i="28"/>
  <c r="H118" i="28"/>
  <c r="M110" i="28"/>
  <c r="L110" i="28"/>
  <c r="K110" i="28"/>
  <c r="I110" i="28"/>
  <c r="F12" i="30"/>
  <c r="J35" i="30"/>
  <c r="H103" i="30"/>
  <c r="O120" i="30"/>
  <c r="N120" i="30"/>
  <c r="O10" i="31"/>
  <c r="N10" i="31"/>
  <c r="L41" i="27"/>
  <c r="K41" i="27"/>
  <c r="J41" i="27"/>
  <c r="M41" i="27"/>
  <c r="I41" i="27"/>
  <c r="M55" i="27"/>
  <c r="L55" i="27"/>
  <c r="K55" i="27"/>
  <c r="J55" i="27"/>
  <c r="I55" i="27"/>
  <c r="M69" i="27"/>
  <c r="L69" i="27"/>
  <c r="K69" i="27"/>
  <c r="J69" i="27"/>
  <c r="I69" i="27"/>
  <c r="M83" i="27"/>
  <c r="L83" i="27"/>
  <c r="K83" i="27"/>
  <c r="J83" i="27"/>
  <c r="I83" i="27"/>
  <c r="K139" i="27"/>
  <c r="J139" i="27"/>
  <c r="I139" i="27"/>
  <c r="M139" i="27"/>
  <c r="L139" i="27"/>
  <c r="L153" i="27"/>
  <c r="K153" i="27"/>
  <c r="J153" i="27"/>
  <c r="M153" i="27"/>
  <c r="I153" i="27"/>
  <c r="K41" i="28"/>
  <c r="J41" i="28"/>
  <c r="I41" i="28"/>
  <c r="M41" i="28"/>
  <c r="L41" i="28"/>
  <c r="L55" i="28"/>
  <c r="K55" i="28"/>
  <c r="J55" i="28"/>
  <c r="M55" i="28"/>
  <c r="I55" i="28"/>
  <c r="M69" i="28"/>
  <c r="L69" i="28"/>
  <c r="K69" i="28"/>
  <c r="J69" i="28"/>
  <c r="I69" i="28"/>
  <c r="I87" i="28"/>
  <c r="M87" i="28"/>
  <c r="L87" i="28"/>
  <c r="K87" i="28"/>
  <c r="J87" i="28"/>
  <c r="L106" i="28"/>
  <c r="K106" i="28"/>
  <c r="J106" i="28"/>
  <c r="M106" i="28"/>
  <c r="I106" i="28"/>
  <c r="L158" i="28"/>
  <c r="K158" i="28"/>
  <c r="I158" i="28"/>
  <c r="M158" i="28"/>
  <c r="J158" i="28"/>
  <c r="J10" i="30"/>
  <c r="J20" i="30"/>
  <c r="O33" i="30"/>
  <c r="N33" i="30"/>
  <c r="J38" i="30"/>
  <c r="F41" i="30"/>
  <c r="F43" i="30"/>
  <c r="O58" i="30"/>
  <c r="N58" i="30"/>
  <c r="H109" i="30"/>
  <c r="J124" i="30"/>
  <c r="J209" i="30"/>
  <c r="J219" i="30"/>
  <c r="J231" i="30"/>
  <c r="H253" i="30"/>
  <c r="J35" i="31"/>
  <c r="M17" i="27"/>
  <c r="L17" i="27"/>
  <c r="J17" i="27"/>
  <c r="I17" i="27"/>
  <c r="K17" i="27"/>
  <c r="M31" i="27"/>
  <c r="L31" i="27"/>
  <c r="J31" i="27"/>
  <c r="I31" i="27"/>
  <c r="K31" i="27"/>
  <c r="K53" i="27"/>
  <c r="J53" i="27"/>
  <c r="I53" i="27"/>
  <c r="M53" i="27"/>
  <c r="L53" i="27"/>
  <c r="C76" i="27"/>
  <c r="C90" i="27"/>
  <c r="K87" i="27"/>
  <c r="J87" i="27"/>
  <c r="I87" i="27"/>
  <c r="M87" i="27"/>
  <c r="L87" i="27"/>
  <c r="L101" i="27"/>
  <c r="K101" i="27"/>
  <c r="J101" i="27"/>
  <c r="M101" i="27"/>
  <c r="I101" i="27"/>
  <c r="M115" i="27"/>
  <c r="L115" i="27"/>
  <c r="K115" i="27"/>
  <c r="J115" i="27"/>
  <c r="I115" i="27"/>
  <c r="M129" i="27"/>
  <c r="L129" i="27"/>
  <c r="K129" i="27"/>
  <c r="J129" i="27"/>
  <c r="I129" i="27"/>
  <c r="C146" i="27"/>
  <c r="M143" i="27"/>
  <c r="K143" i="27"/>
  <c r="J143" i="27"/>
  <c r="I143" i="27"/>
  <c r="L143" i="27"/>
  <c r="C160" i="27"/>
  <c r="M17" i="28"/>
  <c r="L17" i="28"/>
  <c r="K17" i="28"/>
  <c r="J17" i="28"/>
  <c r="I17" i="28"/>
  <c r="M31" i="28"/>
  <c r="L31" i="28"/>
  <c r="K31" i="28"/>
  <c r="J31" i="28"/>
  <c r="I31" i="28"/>
  <c r="M45" i="28"/>
  <c r="L45" i="28"/>
  <c r="K45" i="28"/>
  <c r="J45" i="28"/>
  <c r="I45" i="28"/>
  <c r="C62" i="28"/>
  <c r="C76" i="28"/>
  <c r="M83" i="28"/>
  <c r="L83" i="28"/>
  <c r="K83" i="28"/>
  <c r="J83" i="28"/>
  <c r="I83" i="28"/>
  <c r="L103" i="28"/>
  <c r="K103" i="28"/>
  <c r="J103" i="28"/>
  <c r="I103" i="28"/>
  <c r="M103" i="28"/>
  <c r="M143" i="28"/>
  <c r="L143" i="28"/>
  <c r="K143" i="28"/>
  <c r="J143" i="28"/>
  <c r="I143" i="28"/>
  <c r="H13" i="30"/>
  <c r="L36" i="30"/>
  <c r="N84" i="30"/>
  <c r="O84" i="30"/>
  <c r="J99" i="30"/>
  <c r="J109" i="30"/>
  <c r="H148" i="30"/>
  <c r="L185" i="30"/>
  <c r="L209" i="30"/>
  <c r="L15" i="27"/>
  <c r="K15" i="27"/>
  <c r="J15" i="27"/>
  <c r="M15" i="27"/>
  <c r="I15" i="27"/>
  <c r="M29" i="27"/>
  <c r="L29" i="27"/>
  <c r="K29" i="27"/>
  <c r="J29" i="27"/>
  <c r="I29" i="27"/>
  <c r="D62" i="27"/>
  <c r="M64" i="27"/>
  <c r="L64" i="27"/>
  <c r="K64" i="27"/>
  <c r="I64" i="27"/>
  <c r="J64" i="27"/>
  <c r="D76" i="27"/>
  <c r="M78" i="27"/>
  <c r="L78" i="27"/>
  <c r="I78" i="27"/>
  <c r="K78" i="27"/>
  <c r="J78" i="27"/>
  <c r="D90" i="27"/>
  <c r="M92" i="27"/>
  <c r="L92" i="27"/>
  <c r="K92" i="27"/>
  <c r="I92" i="27"/>
  <c r="J92" i="27"/>
  <c r="D104" i="27"/>
  <c r="G132" i="27"/>
  <c r="G146" i="27"/>
  <c r="K148" i="27"/>
  <c r="J148" i="27"/>
  <c r="I148" i="27"/>
  <c r="L148" i="27"/>
  <c r="M148" i="27"/>
  <c r="D160" i="27"/>
  <c r="K15" i="28"/>
  <c r="J15" i="28"/>
  <c r="I15" i="28"/>
  <c r="M15" i="28"/>
  <c r="L15" i="28"/>
  <c r="K50" i="28"/>
  <c r="J50" i="28"/>
  <c r="I50" i="28"/>
  <c r="L50" i="28"/>
  <c r="M50" i="28"/>
  <c r="L64" i="28"/>
  <c r="K64" i="28"/>
  <c r="J64" i="28"/>
  <c r="I64" i="28"/>
  <c r="M64" i="28"/>
  <c r="J93" i="28"/>
  <c r="I93" i="28"/>
  <c r="K93" i="28"/>
  <c r="M93" i="28"/>
  <c r="L93" i="28"/>
  <c r="J11" i="30"/>
  <c r="H39" i="30"/>
  <c r="H41" i="30"/>
  <c r="L149" i="30"/>
  <c r="H211" i="30"/>
  <c r="L235" i="30"/>
  <c r="M40" i="27"/>
  <c r="H48" i="27"/>
  <c r="L40" i="27"/>
  <c r="K40" i="27"/>
  <c r="J40" i="27"/>
  <c r="I40" i="27"/>
  <c r="E62" i="27"/>
  <c r="K61" i="27"/>
  <c r="J61" i="27"/>
  <c r="I61" i="27"/>
  <c r="M61" i="27"/>
  <c r="L61" i="27"/>
  <c r="E76" i="27"/>
  <c r="L75" i="27"/>
  <c r="K75" i="27"/>
  <c r="J75" i="27"/>
  <c r="M75" i="27"/>
  <c r="I75" i="27"/>
  <c r="E90" i="27"/>
  <c r="E104" i="27"/>
  <c r="L110" i="27"/>
  <c r="K110" i="27"/>
  <c r="J110" i="27"/>
  <c r="H118" i="27"/>
  <c r="M110" i="27"/>
  <c r="I110" i="27"/>
  <c r="M124" i="27"/>
  <c r="L124" i="27"/>
  <c r="K124" i="27"/>
  <c r="I124" i="27"/>
  <c r="H132" i="27"/>
  <c r="J124" i="27"/>
  <c r="M138" i="27"/>
  <c r="L138" i="27"/>
  <c r="K138" i="27"/>
  <c r="H146" i="27"/>
  <c r="J138" i="27"/>
  <c r="I138" i="27"/>
  <c r="M152" i="27"/>
  <c r="L152" i="27"/>
  <c r="K152" i="27"/>
  <c r="J152" i="27"/>
  <c r="H160" i="27"/>
  <c r="I152" i="27"/>
  <c r="M26" i="28"/>
  <c r="L26" i="28"/>
  <c r="K26" i="28"/>
  <c r="H34" i="28"/>
  <c r="I26" i="28"/>
  <c r="J26" i="28"/>
  <c r="M40" i="28"/>
  <c r="L40" i="28"/>
  <c r="K40" i="28"/>
  <c r="H48" i="28"/>
  <c r="J40" i="28"/>
  <c r="I40" i="28"/>
  <c r="M54" i="28"/>
  <c r="L54" i="28"/>
  <c r="K54" i="28"/>
  <c r="H62" i="28"/>
  <c r="J54" i="28"/>
  <c r="I54" i="28"/>
  <c r="I79" i="28"/>
  <c r="M79" i="28"/>
  <c r="L79" i="28"/>
  <c r="K79" i="28"/>
  <c r="J79" i="28"/>
  <c r="M88" i="28"/>
  <c r="L88" i="28"/>
  <c r="K88" i="28"/>
  <c r="J88" i="28"/>
  <c r="I88" i="28"/>
  <c r="M109" i="28"/>
  <c r="L109" i="28"/>
  <c r="K109" i="28"/>
  <c r="J109" i="28"/>
  <c r="I109" i="28"/>
  <c r="K144" i="28"/>
  <c r="J144" i="28"/>
  <c r="M144" i="28"/>
  <c r="I144" i="28"/>
  <c r="L144" i="28"/>
  <c r="J156" i="28"/>
  <c r="I156" i="28"/>
  <c r="K156" i="28"/>
  <c r="M156" i="28"/>
  <c r="L156" i="28"/>
  <c r="F9" i="30"/>
  <c r="O11" i="30"/>
  <c r="N11" i="30"/>
  <c r="F14" i="30"/>
  <c r="H21" i="30"/>
  <c r="O36" i="30"/>
  <c r="N36" i="30"/>
  <c r="J39" i="30"/>
  <c r="F103" i="30"/>
  <c r="F18" i="31"/>
  <c r="O39" i="31"/>
  <c r="N39" i="31"/>
  <c r="O82" i="30"/>
  <c r="N82" i="30"/>
  <c r="L99" i="30"/>
  <c r="L105" i="30"/>
  <c r="L144" i="30"/>
  <c r="L196" i="30"/>
  <c r="F189" i="30"/>
  <c r="L232" i="30"/>
  <c r="H13" i="31"/>
  <c r="H20" i="31"/>
  <c r="N31" i="31"/>
  <c r="O31" i="31"/>
  <c r="G20" i="27"/>
  <c r="C34" i="27"/>
  <c r="M43" i="27"/>
  <c r="L43" i="27"/>
  <c r="J43" i="27"/>
  <c r="I43" i="27"/>
  <c r="K43" i="27"/>
  <c r="K44" i="27"/>
  <c r="J44" i="27"/>
  <c r="I44" i="27"/>
  <c r="M44" i="27"/>
  <c r="L44" i="27"/>
  <c r="M66" i="27"/>
  <c r="J66" i="27"/>
  <c r="I66" i="27"/>
  <c r="L66" i="27"/>
  <c r="K66" i="27"/>
  <c r="L67" i="27"/>
  <c r="K67" i="27"/>
  <c r="J67" i="27"/>
  <c r="M67" i="27"/>
  <c r="I67" i="27"/>
  <c r="G90" i="27"/>
  <c r="M89" i="27"/>
  <c r="L89" i="27"/>
  <c r="K89" i="27"/>
  <c r="J89" i="27"/>
  <c r="I89" i="27"/>
  <c r="F104" i="27"/>
  <c r="E118" i="27"/>
  <c r="M112" i="27"/>
  <c r="L112" i="27"/>
  <c r="J112" i="27"/>
  <c r="I112" i="27"/>
  <c r="K112" i="27"/>
  <c r="K113" i="27"/>
  <c r="J113" i="27"/>
  <c r="I113" i="27"/>
  <c r="M113" i="27"/>
  <c r="L113" i="27"/>
  <c r="M135" i="27"/>
  <c r="J135" i="27"/>
  <c r="I135" i="27"/>
  <c r="L135" i="27"/>
  <c r="K135" i="27"/>
  <c r="L136" i="27"/>
  <c r="K136" i="27"/>
  <c r="J136" i="27"/>
  <c r="M136" i="27"/>
  <c r="I136" i="27"/>
  <c r="M158" i="27"/>
  <c r="L158" i="27"/>
  <c r="K158" i="27"/>
  <c r="J158" i="27"/>
  <c r="I158" i="27"/>
  <c r="C146" i="28"/>
  <c r="F15" i="30"/>
  <c r="F31" i="30"/>
  <c r="J43" i="30"/>
  <c r="O105" i="30"/>
  <c r="N105" i="30"/>
  <c r="O127" i="30"/>
  <c r="N127" i="30"/>
  <c r="O150" i="30"/>
  <c r="N150" i="30"/>
  <c r="F233" i="30"/>
  <c r="O238" i="30"/>
  <c r="N238" i="30"/>
  <c r="F14" i="31"/>
  <c r="L20" i="31"/>
  <c r="H41" i="31"/>
  <c r="M12" i="27"/>
  <c r="L12" i="27"/>
  <c r="K12" i="27"/>
  <c r="I12" i="27"/>
  <c r="H20" i="27"/>
  <c r="J12" i="27"/>
  <c r="G34" i="27"/>
  <c r="K36" i="27"/>
  <c r="J36" i="27"/>
  <c r="I36" i="27"/>
  <c r="L36" i="27"/>
  <c r="M36" i="27"/>
  <c r="C48" i="27"/>
  <c r="M57" i="27"/>
  <c r="I57" i="27"/>
  <c r="L57" i="27"/>
  <c r="K57" i="27"/>
  <c r="J57" i="27"/>
  <c r="L58" i="27"/>
  <c r="K58" i="27"/>
  <c r="J58" i="27"/>
  <c r="I58" i="27"/>
  <c r="M58" i="27"/>
  <c r="M81" i="27"/>
  <c r="L81" i="27"/>
  <c r="K81" i="27"/>
  <c r="I81" i="27"/>
  <c r="J81" i="27"/>
  <c r="G104" i="27"/>
  <c r="M103" i="27"/>
  <c r="L103" i="27"/>
  <c r="I103" i="27"/>
  <c r="K103" i="27"/>
  <c r="J103" i="27"/>
  <c r="F118" i="27"/>
  <c r="M126" i="27"/>
  <c r="I126" i="27"/>
  <c r="L126" i="27"/>
  <c r="K126" i="27"/>
  <c r="J126" i="27"/>
  <c r="L127" i="27"/>
  <c r="K127" i="27"/>
  <c r="J127" i="27"/>
  <c r="I127" i="27"/>
  <c r="M127" i="27"/>
  <c r="M150" i="27"/>
  <c r="L150" i="27"/>
  <c r="K150" i="27"/>
  <c r="I150" i="27"/>
  <c r="J150" i="27"/>
  <c r="C160" i="28"/>
  <c r="H9" i="30"/>
  <c r="H12" i="30"/>
  <c r="O16" i="30"/>
  <c r="N16" i="30"/>
  <c r="J18" i="30"/>
  <c r="O19" i="30"/>
  <c r="N19" i="30"/>
  <c r="J21" i="30"/>
  <c r="O35" i="30"/>
  <c r="N35" i="30"/>
  <c r="J37" i="30"/>
  <c r="F39" i="30"/>
  <c r="J40" i="30"/>
  <c r="F42" i="30"/>
  <c r="O79" i="30"/>
  <c r="N79" i="30"/>
  <c r="H151" i="30"/>
  <c r="H189" i="30"/>
  <c r="J14" i="31"/>
  <c r="J41" i="31"/>
  <c r="AP10" i="35"/>
  <c r="AR10" i="35"/>
  <c r="AQ10" i="35"/>
  <c r="AO10" i="35"/>
  <c r="AN10" i="35"/>
  <c r="M26" i="27"/>
  <c r="L26" i="27"/>
  <c r="H34" i="27"/>
  <c r="K26" i="27"/>
  <c r="J26" i="27"/>
  <c r="I26" i="27"/>
  <c r="K27" i="27"/>
  <c r="J27" i="27"/>
  <c r="I27" i="27"/>
  <c r="M27" i="27"/>
  <c r="L27" i="27"/>
  <c r="D48" i="27"/>
  <c r="L50" i="27"/>
  <c r="K50" i="27"/>
  <c r="J50" i="27"/>
  <c r="I50" i="27"/>
  <c r="M50" i="27"/>
  <c r="C62" i="27"/>
  <c r="M72" i="27"/>
  <c r="L72" i="27"/>
  <c r="K72" i="27"/>
  <c r="J72" i="27"/>
  <c r="I72" i="27"/>
  <c r="M95" i="27"/>
  <c r="L95" i="27"/>
  <c r="K95" i="27"/>
  <c r="J95" i="27"/>
  <c r="I95" i="27"/>
  <c r="K96" i="27"/>
  <c r="J96" i="27"/>
  <c r="I96" i="27"/>
  <c r="H104" i="27"/>
  <c r="M96" i="27"/>
  <c r="L96" i="27"/>
  <c r="G118" i="27"/>
  <c r="M117" i="27"/>
  <c r="K117" i="27"/>
  <c r="J117" i="27"/>
  <c r="I117" i="27"/>
  <c r="L117" i="27"/>
  <c r="F132" i="27"/>
  <c r="M141" i="27"/>
  <c r="L141" i="27"/>
  <c r="K141" i="27"/>
  <c r="J141" i="27"/>
  <c r="I141" i="27"/>
  <c r="M11" i="28"/>
  <c r="L11" i="28"/>
  <c r="K11" i="28"/>
  <c r="J11" i="28"/>
  <c r="I11" i="28"/>
  <c r="L12" i="28"/>
  <c r="K12" i="28"/>
  <c r="J12" i="28"/>
  <c r="H20" i="28"/>
  <c r="M12" i="28"/>
  <c r="I12" i="28"/>
  <c r="C48" i="28"/>
  <c r="M57" i="28"/>
  <c r="L57" i="28"/>
  <c r="K57" i="28"/>
  <c r="J57" i="28"/>
  <c r="I57" i="28"/>
  <c r="K58" i="28"/>
  <c r="J58" i="28"/>
  <c r="I58" i="28"/>
  <c r="M58" i="28"/>
  <c r="L58" i="28"/>
  <c r="K85" i="28"/>
  <c r="J85" i="28"/>
  <c r="I85" i="28"/>
  <c r="M85" i="28"/>
  <c r="L85" i="28"/>
  <c r="K89" i="28"/>
  <c r="M89" i="28"/>
  <c r="L89" i="28"/>
  <c r="J89" i="28"/>
  <c r="I89" i="28"/>
  <c r="C104" i="28"/>
  <c r="L111" i="28"/>
  <c r="K111" i="28"/>
  <c r="J111" i="28"/>
  <c r="I111" i="28"/>
  <c r="M111" i="28"/>
  <c r="K115" i="28"/>
  <c r="M115" i="28"/>
  <c r="L115" i="28"/>
  <c r="J115" i="28"/>
  <c r="I115" i="28"/>
  <c r="J130" i="28"/>
  <c r="I130" i="28"/>
  <c r="M130" i="28"/>
  <c r="L130" i="28"/>
  <c r="K130" i="28"/>
  <c r="M135" i="28"/>
  <c r="K135" i="28"/>
  <c r="J135" i="28"/>
  <c r="I135" i="28"/>
  <c r="L135" i="28"/>
  <c r="K140" i="28"/>
  <c r="J140" i="28"/>
  <c r="I140" i="28"/>
  <c r="M140" i="28"/>
  <c r="L140" i="28"/>
  <c r="N12" i="30"/>
  <c r="O12" i="30"/>
  <c r="O15" i="30"/>
  <c r="N15" i="30"/>
  <c r="L18" i="30"/>
  <c r="H20" i="30"/>
  <c r="O31" i="30"/>
  <c r="N31" i="30"/>
  <c r="N34" i="30"/>
  <c r="O34" i="30"/>
  <c r="H36" i="30"/>
  <c r="J141" i="30"/>
  <c r="L191" i="30"/>
  <c r="J195" i="30"/>
  <c r="O14" i="31"/>
  <c r="N14" i="31"/>
  <c r="H35" i="31"/>
  <c r="AX11" i="35"/>
  <c r="BB11" i="35"/>
  <c r="AZ11" i="35"/>
  <c r="AW22" i="35"/>
  <c r="BA11" i="35"/>
  <c r="AY11" i="35"/>
  <c r="H36" i="35"/>
  <c r="I36" i="35"/>
  <c r="L37" i="31"/>
  <c r="C20" i="27"/>
  <c r="J13" i="27"/>
  <c r="I13" i="27"/>
  <c r="L13" i="27"/>
  <c r="K13" i="27"/>
  <c r="M13" i="27"/>
  <c r="J22" i="27"/>
  <c r="I22" i="27"/>
  <c r="M22" i="27"/>
  <c r="L22" i="27"/>
  <c r="K22" i="27"/>
  <c r="D34" i="27"/>
  <c r="J30" i="27"/>
  <c r="I30" i="27"/>
  <c r="M30" i="27"/>
  <c r="L30" i="27"/>
  <c r="K30" i="27"/>
  <c r="J39" i="27"/>
  <c r="I39" i="27"/>
  <c r="M39" i="27"/>
  <c r="L39" i="27"/>
  <c r="K39" i="27"/>
  <c r="E48" i="27"/>
  <c r="J47" i="27"/>
  <c r="I47" i="27"/>
  <c r="K47" i="27"/>
  <c r="M47" i="27"/>
  <c r="L47" i="27"/>
  <c r="F62" i="27"/>
  <c r="J56" i="27"/>
  <c r="I56" i="27"/>
  <c r="M56" i="27"/>
  <c r="L56" i="27"/>
  <c r="K56" i="27"/>
  <c r="J65" i="27"/>
  <c r="I65" i="27"/>
  <c r="M65" i="27"/>
  <c r="L65" i="27"/>
  <c r="K65" i="27"/>
  <c r="G76" i="27"/>
  <c r="J73" i="27"/>
  <c r="I73" i="27"/>
  <c r="K73" i="27"/>
  <c r="M73" i="27"/>
  <c r="L73" i="27"/>
  <c r="J82" i="27"/>
  <c r="I82" i="27"/>
  <c r="H90" i="27"/>
  <c r="L82" i="27"/>
  <c r="K82" i="27"/>
  <c r="M82" i="27"/>
  <c r="J99" i="27"/>
  <c r="I99" i="27"/>
  <c r="M99" i="27"/>
  <c r="L99" i="27"/>
  <c r="K99" i="27"/>
  <c r="J108" i="27"/>
  <c r="I108" i="27"/>
  <c r="M108" i="27"/>
  <c r="K108" i="27"/>
  <c r="L108" i="27"/>
  <c r="J116" i="27"/>
  <c r="I116" i="27"/>
  <c r="M116" i="27"/>
  <c r="K116" i="27"/>
  <c r="L116" i="27"/>
  <c r="C132" i="27"/>
  <c r="J125" i="27"/>
  <c r="I125" i="27"/>
  <c r="M125" i="27"/>
  <c r="L125" i="27"/>
  <c r="K125" i="27"/>
  <c r="J134" i="27"/>
  <c r="I134" i="27"/>
  <c r="L134" i="27"/>
  <c r="K134" i="27"/>
  <c r="M134" i="27"/>
  <c r="D146" i="27"/>
  <c r="J142" i="27"/>
  <c r="I142" i="27"/>
  <c r="K142" i="27"/>
  <c r="M142" i="27"/>
  <c r="L142" i="27"/>
  <c r="J151" i="27"/>
  <c r="I151" i="27"/>
  <c r="L151" i="27"/>
  <c r="K151" i="27"/>
  <c r="M151" i="27"/>
  <c r="E160" i="27"/>
  <c r="J159" i="27"/>
  <c r="I159" i="27"/>
  <c r="M159" i="27"/>
  <c r="L159" i="27"/>
  <c r="K159" i="27"/>
  <c r="F16" i="30"/>
  <c r="F17" i="30"/>
  <c r="H31" i="30"/>
  <c r="H32" i="30"/>
  <c r="F33" i="30"/>
  <c r="F34" i="30"/>
  <c r="O38" i="30"/>
  <c r="N38" i="30"/>
  <c r="O39" i="30"/>
  <c r="N39" i="30"/>
  <c r="L40" i="30"/>
  <c r="L41" i="30"/>
  <c r="J42" i="30"/>
  <c r="L43" i="30"/>
  <c r="N60" i="30"/>
  <c r="O60" i="30"/>
  <c r="J97" i="30"/>
  <c r="H107" i="30"/>
  <c r="L121" i="30"/>
  <c r="F128" i="30"/>
  <c r="J131" i="30"/>
  <c r="F142" i="30"/>
  <c r="O145" i="30"/>
  <c r="N145" i="30"/>
  <c r="F230" i="30"/>
  <c r="O233" i="30"/>
  <c r="N233" i="30"/>
  <c r="H12" i="31"/>
  <c r="L33" i="31"/>
  <c r="F43" i="31"/>
  <c r="F10" i="39"/>
  <c r="I8" i="27"/>
  <c r="M8" i="27"/>
  <c r="L8" i="27"/>
  <c r="K8" i="27"/>
  <c r="J8" i="27"/>
  <c r="D20" i="27"/>
  <c r="I16" i="27"/>
  <c r="M16" i="27"/>
  <c r="L16" i="27"/>
  <c r="K16" i="27"/>
  <c r="J16" i="27"/>
  <c r="I25" i="27"/>
  <c r="M25" i="27"/>
  <c r="L25" i="27"/>
  <c r="K25" i="27"/>
  <c r="J25" i="27"/>
  <c r="E34" i="27"/>
  <c r="I33" i="27"/>
  <c r="K33" i="27"/>
  <c r="J33" i="27"/>
  <c r="M33" i="27"/>
  <c r="L33" i="27"/>
  <c r="F48" i="27"/>
  <c r="I42" i="27"/>
  <c r="J42" i="27"/>
  <c r="M42" i="27"/>
  <c r="L42" i="27"/>
  <c r="K42" i="27"/>
  <c r="I51" i="27"/>
  <c r="K51" i="27"/>
  <c r="J51" i="27"/>
  <c r="M51" i="27"/>
  <c r="L51" i="27"/>
  <c r="G62" i="27"/>
  <c r="I59" i="27"/>
  <c r="L59" i="27"/>
  <c r="K59" i="27"/>
  <c r="J59" i="27"/>
  <c r="M59" i="27"/>
  <c r="I68" i="27"/>
  <c r="H76" i="27"/>
  <c r="M68" i="27"/>
  <c r="L68" i="27"/>
  <c r="K68" i="27"/>
  <c r="J68" i="27"/>
  <c r="I85" i="27"/>
  <c r="M85" i="27"/>
  <c r="L85" i="27"/>
  <c r="K85" i="27"/>
  <c r="J85" i="27"/>
  <c r="I94" i="27"/>
  <c r="J94" i="27"/>
  <c r="M94" i="27"/>
  <c r="L94" i="27"/>
  <c r="K94" i="27"/>
  <c r="I102" i="27"/>
  <c r="M102" i="27"/>
  <c r="L102" i="27"/>
  <c r="K102" i="27"/>
  <c r="J102" i="27"/>
  <c r="C118" i="27"/>
  <c r="I111" i="27"/>
  <c r="J111" i="27"/>
  <c r="M111" i="27"/>
  <c r="L111" i="27"/>
  <c r="K111" i="27"/>
  <c r="I120" i="27"/>
  <c r="K120" i="27"/>
  <c r="J120" i="27"/>
  <c r="L120" i="27"/>
  <c r="M120" i="27"/>
  <c r="D132" i="27"/>
  <c r="I128" i="27"/>
  <c r="L128" i="27"/>
  <c r="K128" i="27"/>
  <c r="J128" i="27"/>
  <c r="M128" i="27"/>
  <c r="I137" i="27"/>
  <c r="M137" i="27"/>
  <c r="L137" i="27"/>
  <c r="K137" i="27"/>
  <c r="J137" i="27"/>
  <c r="E146" i="27"/>
  <c r="I145" i="27"/>
  <c r="M145" i="27"/>
  <c r="L145" i="27"/>
  <c r="K145" i="27"/>
  <c r="J145" i="27"/>
  <c r="F160" i="27"/>
  <c r="I154" i="27"/>
  <c r="M154" i="27"/>
  <c r="L154" i="27"/>
  <c r="K154" i="27"/>
  <c r="J154" i="27"/>
  <c r="C20" i="28"/>
  <c r="N9" i="30"/>
  <c r="O9" i="30"/>
  <c r="L10" i="30"/>
  <c r="L11" i="30"/>
  <c r="J12" i="30"/>
  <c r="J13" i="30"/>
  <c r="H14" i="30"/>
  <c r="N55" i="30"/>
  <c r="O55" i="30"/>
  <c r="N62" i="30"/>
  <c r="O62" i="30"/>
  <c r="O78" i="30"/>
  <c r="N78" i="30"/>
  <c r="H101" i="30"/>
  <c r="H125" i="30"/>
  <c r="J149" i="30"/>
  <c r="J190" i="30"/>
  <c r="J237" i="30"/>
  <c r="O15" i="31"/>
  <c r="N15" i="31"/>
  <c r="I15" i="35"/>
  <c r="H15" i="35"/>
  <c r="T11" i="39"/>
  <c r="R11" i="39"/>
  <c r="P11" i="39"/>
  <c r="S11" i="39"/>
  <c r="Q11" i="39"/>
  <c r="I11" i="27"/>
  <c r="M11" i="27"/>
  <c r="L11" i="27"/>
  <c r="K11" i="27"/>
  <c r="J11" i="27"/>
  <c r="E20" i="27"/>
  <c r="J19" i="27"/>
  <c r="I19" i="27"/>
  <c r="K19" i="27"/>
  <c r="L19" i="27"/>
  <c r="M19" i="27"/>
  <c r="F34" i="27"/>
  <c r="K28" i="27"/>
  <c r="J28" i="27"/>
  <c r="I28" i="27"/>
  <c r="L28" i="27"/>
  <c r="M28" i="27"/>
  <c r="L37" i="27"/>
  <c r="K37" i="27"/>
  <c r="J37" i="27"/>
  <c r="M37" i="27"/>
  <c r="I37" i="27"/>
  <c r="G48" i="27"/>
  <c r="M45" i="27"/>
  <c r="L45" i="27"/>
  <c r="K45" i="27"/>
  <c r="J45" i="27"/>
  <c r="I45" i="27"/>
  <c r="H62" i="27"/>
  <c r="M54" i="27"/>
  <c r="L54" i="27"/>
  <c r="K54" i="27"/>
  <c r="J54" i="27"/>
  <c r="I54" i="27"/>
  <c r="L71" i="27"/>
  <c r="K71" i="27"/>
  <c r="J71" i="27"/>
  <c r="I71" i="27"/>
  <c r="M71" i="27"/>
  <c r="I80" i="27"/>
  <c r="J80" i="27"/>
  <c r="M80" i="27"/>
  <c r="L80" i="27"/>
  <c r="K80" i="27"/>
  <c r="J88" i="27"/>
  <c r="I88" i="27"/>
  <c r="M88" i="27"/>
  <c r="L88" i="27"/>
  <c r="K88" i="27"/>
  <c r="C104" i="27"/>
  <c r="K97" i="27"/>
  <c r="J97" i="27"/>
  <c r="I97" i="27"/>
  <c r="M97" i="27"/>
  <c r="L97" i="27"/>
  <c r="L106" i="27"/>
  <c r="K106" i="27"/>
  <c r="J106" i="27"/>
  <c r="I106" i="27"/>
  <c r="M106" i="27"/>
  <c r="D118" i="27"/>
  <c r="M114" i="27"/>
  <c r="L114" i="27"/>
  <c r="K114" i="27"/>
  <c r="J114" i="27"/>
  <c r="I114" i="27"/>
  <c r="M123" i="27"/>
  <c r="L123" i="27"/>
  <c r="K123" i="27"/>
  <c r="J123" i="27"/>
  <c r="I123" i="27"/>
  <c r="E132" i="27"/>
  <c r="M131" i="27"/>
  <c r="K131" i="27"/>
  <c r="J131" i="27"/>
  <c r="I131" i="27"/>
  <c r="L131" i="27"/>
  <c r="F146" i="27"/>
  <c r="I140" i="27"/>
  <c r="J140" i="27"/>
  <c r="L140" i="27"/>
  <c r="K140" i="27"/>
  <c r="M140" i="27"/>
  <c r="I149" i="27"/>
  <c r="M149" i="27"/>
  <c r="L149" i="27"/>
  <c r="J149" i="27"/>
  <c r="K149" i="27"/>
  <c r="G160" i="27"/>
  <c r="J157" i="27"/>
  <c r="I157" i="27"/>
  <c r="M157" i="27"/>
  <c r="L157" i="27"/>
  <c r="K157" i="27"/>
  <c r="L14" i="30"/>
  <c r="J15" i="30"/>
  <c r="J16" i="30"/>
  <c r="H17" i="30"/>
  <c r="H18" i="30"/>
  <c r="F19" i="30"/>
  <c r="F20" i="30"/>
  <c r="J31" i="30"/>
  <c r="J32" i="30"/>
  <c r="H33" i="30"/>
  <c r="H34" i="30"/>
  <c r="F35" i="30"/>
  <c r="N41" i="30"/>
  <c r="O41" i="30"/>
  <c r="O76" i="30"/>
  <c r="N76" i="30"/>
  <c r="O81" i="30"/>
  <c r="N81" i="30"/>
  <c r="F119" i="30"/>
  <c r="L122" i="30"/>
  <c r="H143" i="30"/>
  <c r="F153" i="30"/>
  <c r="H231" i="30"/>
  <c r="F241" i="30"/>
  <c r="L16" i="31"/>
  <c r="L97" i="30"/>
  <c r="J107" i="30"/>
  <c r="F125" i="30"/>
  <c r="L127" i="30"/>
  <c r="F145" i="30"/>
  <c r="L147" i="30"/>
  <c r="J229" i="30"/>
  <c r="H239" i="30"/>
  <c r="J18" i="31"/>
  <c r="H31" i="31"/>
  <c r="F39" i="31"/>
  <c r="L31" i="31"/>
  <c r="L39" i="31"/>
  <c r="AF13" i="35"/>
  <c r="AE13" i="35"/>
  <c r="L9" i="30"/>
  <c r="F11" i="30"/>
  <c r="L13" i="30"/>
  <c r="H15" i="30"/>
  <c r="O17" i="30"/>
  <c r="N17" i="30"/>
  <c r="J19" i="30"/>
  <c r="J34" i="30"/>
  <c r="F36" i="30"/>
  <c r="L38" i="30"/>
  <c r="H40" i="30"/>
  <c r="F101" i="30"/>
  <c r="L103" i="30"/>
  <c r="H126" i="30"/>
  <c r="O128" i="30"/>
  <c r="N128" i="30"/>
  <c r="J143" i="30"/>
  <c r="H153" i="30"/>
  <c r="F235" i="30"/>
  <c r="L237" i="30"/>
  <c r="L9" i="31"/>
  <c r="J19" i="31"/>
  <c r="N18" i="33"/>
  <c r="O18" i="33"/>
  <c r="F9" i="39"/>
  <c r="O57" i="30"/>
  <c r="N57" i="30"/>
  <c r="O63" i="30"/>
  <c r="N63" i="30"/>
  <c r="O98" i="30"/>
  <c r="N98" i="30"/>
  <c r="J102" i="30"/>
  <c r="F106" i="30"/>
  <c r="L108" i="30"/>
  <c r="J119" i="30"/>
  <c r="F123" i="30"/>
  <c r="L125" i="30"/>
  <c r="H129" i="30"/>
  <c r="F229" i="30"/>
  <c r="L231" i="30"/>
  <c r="H235" i="30"/>
  <c r="O237" i="30"/>
  <c r="N237" i="30"/>
  <c r="F12" i="31"/>
  <c r="L14" i="31"/>
  <c r="H18" i="31"/>
  <c r="F34" i="31"/>
  <c r="L36" i="31"/>
  <c r="AP8" i="35"/>
  <c r="AQ8" i="35"/>
  <c r="AN8" i="35"/>
  <c r="AR8" i="35"/>
  <c r="AO8" i="35"/>
  <c r="AN38" i="35"/>
  <c r="AO38" i="35"/>
  <c r="N135" i="39"/>
  <c r="L135" i="39"/>
  <c r="K135" i="39"/>
  <c r="O135" i="39"/>
  <c r="M135" i="39"/>
  <c r="H138" i="42"/>
  <c r="I138" i="42"/>
  <c r="G138" i="42"/>
  <c r="J9" i="30"/>
  <c r="H11" i="30"/>
  <c r="F13" i="30"/>
  <c r="N13" i="30"/>
  <c r="O13" i="30"/>
  <c r="L15" i="30"/>
  <c r="J17" i="30"/>
  <c r="H19" i="30"/>
  <c r="F21" i="30"/>
  <c r="F32" i="30"/>
  <c r="N32" i="30"/>
  <c r="O32" i="30"/>
  <c r="L34" i="30"/>
  <c r="J36" i="30"/>
  <c r="H38" i="30"/>
  <c r="F40" i="30"/>
  <c r="N40" i="30"/>
  <c r="O40" i="30"/>
  <c r="L42" i="30"/>
  <c r="O97" i="30"/>
  <c r="N97" i="30"/>
  <c r="J101" i="30"/>
  <c r="F105" i="30"/>
  <c r="L107" i="30"/>
  <c r="F10" i="31"/>
  <c r="L12" i="31"/>
  <c r="H16" i="31"/>
  <c r="O18" i="31"/>
  <c r="N18" i="31"/>
  <c r="L35" i="31"/>
  <c r="L41" i="31"/>
  <c r="H43" i="31"/>
  <c r="O36" i="33"/>
  <c r="N36" i="33"/>
  <c r="AP12" i="35"/>
  <c r="AQ12" i="35"/>
  <c r="AN12" i="35"/>
  <c r="AR12" i="35"/>
  <c r="AO12" i="35"/>
  <c r="N128" i="37"/>
  <c r="M128" i="37"/>
  <c r="K128" i="37"/>
  <c r="L128" i="37"/>
  <c r="O128" i="37"/>
  <c r="N9" i="38"/>
  <c r="L9" i="38"/>
  <c r="F10" i="30"/>
  <c r="N10" i="30"/>
  <c r="O10" i="30"/>
  <c r="L12" i="30"/>
  <c r="J14" i="30"/>
  <c r="H16" i="30"/>
  <c r="F18" i="30"/>
  <c r="O18" i="30"/>
  <c r="N18" i="30"/>
  <c r="L20" i="30"/>
  <c r="L31" i="30"/>
  <c r="J33" i="30"/>
  <c r="H35" i="30"/>
  <c r="F37" i="30"/>
  <c r="N37" i="30"/>
  <c r="O37" i="30"/>
  <c r="L39" i="30"/>
  <c r="J41" i="30"/>
  <c r="H43" i="30"/>
  <c r="N56" i="30"/>
  <c r="O56" i="30"/>
  <c r="H99" i="30"/>
  <c r="N101" i="30"/>
  <c r="O101" i="30"/>
  <c r="J105" i="30"/>
  <c r="F109" i="30"/>
  <c r="J11" i="31"/>
  <c r="F15" i="31"/>
  <c r="L17" i="31"/>
  <c r="H21" i="31"/>
  <c r="J33" i="31"/>
  <c r="H30" i="35"/>
  <c r="I30" i="35"/>
  <c r="N6" i="39"/>
  <c r="M6" i="39"/>
  <c r="L6" i="39"/>
  <c r="O53" i="30"/>
  <c r="N53" i="30"/>
  <c r="F98" i="30"/>
  <c r="L100" i="30"/>
  <c r="H104" i="30"/>
  <c r="O106" i="30"/>
  <c r="N106" i="30"/>
  <c r="H121" i="30"/>
  <c r="N123" i="30"/>
  <c r="O123" i="30"/>
  <c r="J127" i="30"/>
  <c r="F131" i="30"/>
  <c r="O229" i="30"/>
  <c r="N229" i="30"/>
  <c r="J233" i="30"/>
  <c r="F237" i="30"/>
  <c r="L239" i="30"/>
  <c r="H10" i="31"/>
  <c r="N12" i="31"/>
  <c r="O12" i="31"/>
  <c r="J16" i="31"/>
  <c r="F20" i="31"/>
  <c r="H32" i="31"/>
  <c r="H37" i="31"/>
  <c r="J40" i="31"/>
  <c r="Q10" i="38"/>
  <c r="T10" i="38"/>
  <c r="AA20" i="38"/>
  <c r="S10" i="38"/>
  <c r="R10" i="38"/>
  <c r="P10" i="38"/>
  <c r="F15" i="41"/>
  <c r="R11" i="43"/>
  <c r="Q11" i="43"/>
  <c r="T11" i="43"/>
  <c r="P11" i="43"/>
  <c r="S11" i="43"/>
  <c r="H98" i="30"/>
  <c r="F100" i="30"/>
  <c r="O100" i="30"/>
  <c r="N100" i="30"/>
  <c r="L102" i="30"/>
  <c r="J104" i="30"/>
  <c r="H106" i="30"/>
  <c r="F108" i="30"/>
  <c r="F9" i="31"/>
  <c r="O9" i="31"/>
  <c r="N9" i="31"/>
  <c r="L11" i="31"/>
  <c r="J13" i="31"/>
  <c r="H15" i="31"/>
  <c r="F17" i="31"/>
  <c r="O17" i="31"/>
  <c r="N17" i="31"/>
  <c r="L19" i="31"/>
  <c r="J21" i="31"/>
  <c r="J32" i="31"/>
  <c r="J37" i="31"/>
  <c r="O12" i="33"/>
  <c r="N12" i="33"/>
  <c r="I16" i="35"/>
  <c r="H16" i="35"/>
  <c r="AN30" i="35"/>
  <c r="AO30" i="35"/>
  <c r="I12" i="38"/>
  <c r="J12" i="38"/>
  <c r="H12" i="38"/>
  <c r="N11" i="39"/>
  <c r="L11" i="39"/>
  <c r="M11" i="39"/>
  <c r="J98" i="30"/>
  <c r="H100" i="30"/>
  <c r="F102" i="30"/>
  <c r="O102" i="30"/>
  <c r="N102" i="30"/>
  <c r="L104" i="30"/>
  <c r="J106" i="30"/>
  <c r="H108" i="30"/>
  <c r="H9" i="31"/>
  <c r="F11" i="31"/>
  <c r="O11" i="31"/>
  <c r="N11" i="31"/>
  <c r="L13" i="31"/>
  <c r="J15" i="31"/>
  <c r="H17" i="31"/>
  <c r="F19" i="31"/>
  <c r="O19" i="31"/>
  <c r="N19" i="31"/>
  <c r="L21" i="31"/>
  <c r="L32" i="31"/>
  <c r="J34" i="31"/>
  <c r="J38" i="31"/>
  <c r="L42" i="31"/>
  <c r="O9" i="33"/>
  <c r="N9" i="33"/>
  <c r="AF15" i="35"/>
  <c r="AE15" i="35"/>
  <c r="F8" i="39"/>
  <c r="J12" i="39"/>
  <c r="H12" i="39"/>
  <c r="I12" i="39"/>
  <c r="F11" i="41"/>
  <c r="D14" i="44"/>
  <c r="H97" i="30"/>
  <c r="F99" i="30"/>
  <c r="N99" i="30"/>
  <c r="O99" i="30"/>
  <c r="L101" i="30"/>
  <c r="J103" i="30"/>
  <c r="H105" i="30"/>
  <c r="F107" i="30"/>
  <c r="N107" i="30"/>
  <c r="O107" i="30"/>
  <c r="L109" i="30"/>
  <c r="L10" i="31"/>
  <c r="J12" i="31"/>
  <c r="H14" i="31"/>
  <c r="F16" i="31"/>
  <c r="N16" i="31"/>
  <c r="O16" i="31"/>
  <c r="L18" i="31"/>
  <c r="J20" i="31"/>
  <c r="O11" i="33"/>
  <c r="N11" i="33"/>
  <c r="N17" i="33"/>
  <c r="O17" i="33"/>
  <c r="O19" i="33"/>
  <c r="N19" i="33"/>
  <c r="H18" i="35"/>
  <c r="I18" i="35"/>
  <c r="AO31" i="35"/>
  <c r="AN31" i="35"/>
  <c r="J7" i="39"/>
  <c r="H7" i="39"/>
  <c r="I7" i="39"/>
  <c r="M144" i="42"/>
  <c r="L144" i="42"/>
  <c r="O144" i="42"/>
  <c r="N144" i="42"/>
  <c r="L98" i="30"/>
  <c r="J100" i="30"/>
  <c r="H102" i="30"/>
  <c r="F104" i="30"/>
  <c r="O104" i="30"/>
  <c r="N104" i="30"/>
  <c r="L106" i="30"/>
  <c r="J108" i="30"/>
  <c r="J9" i="31"/>
  <c r="H11" i="31"/>
  <c r="F13" i="31"/>
  <c r="O13" i="31"/>
  <c r="N13" i="31"/>
  <c r="L15" i="31"/>
  <c r="J17" i="31"/>
  <c r="H19" i="31"/>
  <c r="F21" i="31"/>
  <c r="AP11" i="35"/>
  <c r="AQ11" i="35"/>
  <c r="AR11" i="35"/>
  <c r="AO11" i="35"/>
  <c r="AN11" i="35"/>
  <c r="AF16" i="35"/>
  <c r="AE16" i="35"/>
  <c r="O7" i="37"/>
  <c r="P7" i="37"/>
  <c r="S7" i="37"/>
  <c r="R7" i="37"/>
  <c r="Q7" i="37"/>
  <c r="T7" i="37"/>
  <c r="D129" i="37"/>
  <c r="O14" i="33"/>
  <c r="N14" i="33"/>
  <c r="AN37" i="35"/>
  <c r="AO37" i="35"/>
  <c r="X33" i="35"/>
  <c r="Y33" i="35"/>
  <c r="X39" i="35"/>
  <c r="Y39" i="35"/>
  <c r="AN40" i="35"/>
  <c r="AO40" i="35"/>
  <c r="M8" i="37"/>
  <c r="K8" i="37"/>
  <c r="L8" i="37"/>
  <c r="H11" i="40"/>
  <c r="I11" i="40"/>
  <c r="J11" i="40"/>
  <c r="I136" i="42"/>
  <c r="G136" i="42"/>
  <c r="H136" i="42"/>
  <c r="K136" i="42" s="1"/>
  <c r="F146" i="42"/>
  <c r="O40" i="33"/>
  <c r="N40" i="33"/>
  <c r="AF14" i="35"/>
  <c r="AE14" i="35"/>
  <c r="I31" i="35"/>
  <c r="H31" i="35"/>
  <c r="I34" i="35"/>
  <c r="H34" i="35"/>
  <c r="G7" i="37"/>
  <c r="I7" i="37"/>
  <c r="H7" i="37"/>
  <c r="E129" i="37"/>
  <c r="N138" i="38"/>
  <c r="M138" i="38"/>
  <c r="O138" i="38"/>
  <c r="L138" i="38"/>
  <c r="K138" i="38"/>
  <c r="N10" i="39"/>
  <c r="M10" i="39"/>
  <c r="L10" i="39"/>
  <c r="I8" i="40"/>
  <c r="H8" i="40"/>
  <c r="M8" i="40"/>
  <c r="J8" i="40"/>
  <c r="N15" i="43"/>
  <c r="L15" i="43"/>
  <c r="M15" i="43"/>
  <c r="N10" i="33"/>
  <c r="O10" i="33"/>
  <c r="AF12" i="35"/>
  <c r="AE12" i="35"/>
  <c r="X31" i="35"/>
  <c r="Y31" i="35"/>
  <c r="F9" i="38"/>
  <c r="J13" i="41"/>
  <c r="H13" i="41"/>
  <c r="I13" i="41"/>
  <c r="O20" i="33"/>
  <c r="N20" i="33"/>
  <c r="O32" i="33"/>
  <c r="N32" i="33"/>
  <c r="O38" i="33"/>
  <c r="N38" i="33"/>
  <c r="AF17" i="35"/>
  <c r="AE17" i="35"/>
  <c r="G125" i="37"/>
  <c r="I125" i="37"/>
  <c r="H125" i="37"/>
  <c r="M9" i="38"/>
  <c r="J9" i="38"/>
  <c r="I9" i="38"/>
  <c r="H9" i="38"/>
  <c r="K134" i="39"/>
  <c r="N134" i="39"/>
  <c r="L134" i="39"/>
  <c r="O134" i="39"/>
  <c r="M134" i="39"/>
  <c r="L9" i="41"/>
  <c r="N9" i="41"/>
  <c r="M9" i="41"/>
  <c r="C16" i="42"/>
  <c r="M6" i="41"/>
  <c r="K16" i="41"/>
  <c r="N6" i="41"/>
  <c r="L6" i="41"/>
  <c r="O144" i="41"/>
  <c r="L144" i="41"/>
  <c r="N144" i="41"/>
  <c r="M144" i="41"/>
  <c r="I140" i="42"/>
  <c r="H140" i="42"/>
  <c r="G140" i="42"/>
  <c r="AN32" i="35"/>
  <c r="AO32" i="35"/>
  <c r="AO33" i="35"/>
  <c r="AN33" i="35"/>
  <c r="H40" i="35"/>
  <c r="I40" i="35"/>
  <c r="L6" i="37"/>
  <c r="K6" i="37"/>
  <c r="N7" i="39"/>
  <c r="L7" i="39"/>
  <c r="M7" i="39"/>
  <c r="J11" i="39"/>
  <c r="I11" i="39"/>
  <c r="H11" i="39"/>
  <c r="G138" i="39"/>
  <c r="H138" i="39"/>
  <c r="I138" i="39"/>
  <c r="I12" i="40"/>
  <c r="H12" i="40"/>
  <c r="J12" i="40"/>
  <c r="J12" i="41"/>
  <c r="I12" i="41"/>
  <c r="H12" i="41"/>
  <c r="P14" i="41"/>
  <c r="S14" i="41"/>
  <c r="Q14" i="41"/>
  <c r="T14" i="41"/>
  <c r="R14" i="41"/>
  <c r="H6" i="42"/>
  <c r="G16" i="42"/>
  <c r="I6" i="42"/>
  <c r="J6" i="42"/>
  <c r="L141" i="42"/>
  <c r="O141" i="42"/>
  <c r="N141" i="42"/>
  <c r="M141" i="42"/>
  <c r="H10" i="43"/>
  <c r="J10" i="43"/>
  <c r="I10" i="43"/>
  <c r="N13" i="43"/>
  <c r="M13" i="43"/>
  <c r="L13" i="43"/>
  <c r="H32" i="35"/>
  <c r="I32" i="35"/>
  <c r="AN34" i="35"/>
  <c r="AO34" i="35"/>
  <c r="G135" i="38"/>
  <c r="H135" i="38"/>
  <c r="I135" i="38"/>
  <c r="H137" i="38"/>
  <c r="I137" i="38"/>
  <c r="G137" i="38"/>
  <c r="N9" i="39"/>
  <c r="L9" i="39"/>
  <c r="F9" i="40"/>
  <c r="L12" i="41"/>
  <c r="M12" i="41"/>
  <c r="N12" i="41"/>
  <c r="K16" i="42"/>
  <c r="N6" i="42"/>
  <c r="L6" i="42"/>
  <c r="M6" i="42"/>
  <c r="G16" i="43"/>
  <c r="J6" i="43"/>
  <c r="H6" i="43"/>
  <c r="I6" i="43"/>
  <c r="R13" i="43"/>
  <c r="P13" i="43"/>
  <c r="T13" i="43"/>
  <c r="Q13" i="43"/>
  <c r="S13" i="43"/>
  <c r="D146" i="43"/>
  <c r="M140" i="43"/>
  <c r="L140" i="43"/>
  <c r="O140" i="43"/>
  <c r="N140" i="43"/>
  <c r="N16" i="33"/>
  <c r="O16" i="33"/>
  <c r="C11" i="37"/>
  <c r="F6" i="38"/>
  <c r="S8" i="38"/>
  <c r="T8" i="38"/>
  <c r="R8" i="38"/>
  <c r="P8" i="38"/>
  <c r="Q8" i="38"/>
  <c r="T12" i="38"/>
  <c r="S12" i="38"/>
  <c r="R12" i="38"/>
  <c r="Q12" i="38"/>
  <c r="P12" i="38"/>
  <c r="I137" i="40"/>
  <c r="G137" i="40"/>
  <c r="H137" i="40"/>
  <c r="R13" i="41"/>
  <c r="P13" i="41"/>
  <c r="S13" i="41"/>
  <c r="T13" i="41"/>
  <c r="Q13" i="41"/>
  <c r="P10" i="41"/>
  <c r="Q10" i="41"/>
  <c r="T10" i="41"/>
  <c r="S10" i="41"/>
  <c r="R10" i="41"/>
  <c r="I136" i="43"/>
  <c r="F146" i="43"/>
  <c r="H136" i="43"/>
  <c r="K136" i="43" s="1"/>
  <c r="G136" i="43"/>
  <c r="F10" i="38"/>
  <c r="T8" i="39"/>
  <c r="R8" i="39"/>
  <c r="P8" i="39"/>
  <c r="S8" i="39"/>
  <c r="Q8" i="39"/>
  <c r="R9" i="39"/>
  <c r="P9" i="39"/>
  <c r="Q9" i="39"/>
  <c r="T9" i="39"/>
  <c r="S9" i="39"/>
  <c r="P10" i="39"/>
  <c r="T10" i="39"/>
  <c r="R10" i="39"/>
  <c r="S10" i="39"/>
  <c r="AA20" i="39"/>
  <c r="Q10" i="39"/>
  <c r="L9" i="40"/>
  <c r="N9" i="40"/>
  <c r="G135" i="40"/>
  <c r="I135" i="40"/>
  <c r="H135" i="40"/>
  <c r="N136" i="40"/>
  <c r="O136" i="40"/>
  <c r="L136" i="40"/>
  <c r="K136" i="40"/>
  <c r="M136" i="40"/>
  <c r="N11" i="41"/>
  <c r="L11" i="41"/>
  <c r="M11" i="41"/>
  <c r="T15" i="41"/>
  <c r="S15" i="41"/>
  <c r="Q15" i="41"/>
  <c r="R15" i="41"/>
  <c r="P15" i="41"/>
  <c r="F7" i="42"/>
  <c r="R13" i="42"/>
  <c r="Q13" i="42"/>
  <c r="S13" i="42"/>
  <c r="P13" i="42"/>
  <c r="T13" i="42"/>
  <c r="H9" i="43"/>
  <c r="J9" i="43"/>
  <c r="I9" i="43"/>
  <c r="AN39" i="35"/>
  <c r="AO39" i="35"/>
  <c r="M7" i="37"/>
  <c r="L7" i="37"/>
  <c r="K7" i="37"/>
  <c r="G9" i="37"/>
  <c r="F11" i="37"/>
  <c r="I9" i="37"/>
  <c r="H9" i="37"/>
  <c r="L7" i="38"/>
  <c r="N7" i="38"/>
  <c r="M7" i="38"/>
  <c r="F11" i="38"/>
  <c r="M6" i="40"/>
  <c r="L6" i="40"/>
  <c r="N6" i="40"/>
  <c r="S11" i="40"/>
  <c r="R11" i="40"/>
  <c r="P11" i="40"/>
  <c r="T11" i="40"/>
  <c r="Q11" i="40"/>
  <c r="H136" i="41"/>
  <c r="K136" i="41" s="1"/>
  <c r="I136" i="41"/>
  <c r="G136" i="41"/>
  <c r="F146" i="41"/>
  <c r="I7" i="42"/>
  <c r="H7" i="42"/>
  <c r="J7" i="42"/>
  <c r="O142" i="42"/>
  <c r="N142" i="42"/>
  <c r="M142" i="42"/>
  <c r="L142" i="42"/>
  <c r="N9" i="43"/>
  <c r="M9" i="43"/>
  <c r="L9" i="43"/>
  <c r="O6" i="37"/>
  <c r="R6" i="37"/>
  <c r="Q6" i="37"/>
  <c r="P6" i="37"/>
  <c r="M125" i="37"/>
  <c r="N125" i="37"/>
  <c r="O125" i="37"/>
  <c r="K125" i="37"/>
  <c r="L125" i="37"/>
  <c r="H136" i="38"/>
  <c r="I136" i="38"/>
  <c r="G136" i="38"/>
  <c r="F12" i="39"/>
  <c r="S7" i="40"/>
  <c r="P7" i="40"/>
  <c r="T7" i="40"/>
  <c r="AA19" i="40"/>
  <c r="Q7" i="40"/>
  <c r="R7" i="40"/>
  <c r="I7" i="41"/>
  <c r="H7" i="41"/>
  <c r="J7" i="41"/>
  <c r="I8" i="41"/>
  <c r="J8" i="41"/>
  <c r="H8" i="41"/>
  <c r="T11" i="41"/>
  <c r="S11" i="41"/>
  <c r="Q11" i="41"/>
  <c r="R11" i="41"/>
  <c r="P11" i="41"/>
  <c r="N7" i="43"/>
  <c r="L7" i="43"/>
  <c r="M7" i="43"/>
  <c r="F12" i="43"/>
  <c r="I142" i="43"/>
  <c r="G142" i="43"/>
  <c r="H142" i="43"/>
  <c r="K142" i="43" s="1"/>
  <c r="O13" i="33"/>
  <c r="N13" i="33"/>
  <c r="H6" i="37"/>
  <c r="G6" i="37"/>
  <c r="H8" i="37"/>
  <c r="I8" i="37"/>
  <c r="G8" i="37"/>
  <c r="L9" i="37"/>
  <c r="K9" i="37"/>
  <c r="J11" i="37"/>
  <c r="M9" i="37"/>
  <c r="H10" i="37"/>
  <c r="I10" i="37"/>
  <c r="G10" i="37"/>
  <c r="K127" i="37"/>
  <c r="J129" i="37"/>
  <c r="O127" i="37"/>
  <c r="M127" i="37"/>
  <c r="N127" i="37"/>
  <c r="L127" i="37"/>
  <c r="L134" i="38"/>
  <c r="O134" i="38"/>
  <c r="M134" i="38"/>
  <c r="N134" i="38"/>
  <c r="K134" i="38"/>
  <c r="O135" i="38"/>
  <c r="M135" i="38"/>
  <c r="L135" i="38"/>
  <c r="N135" i="38"/>
  <c r="K135" i="38"/>
  <c r="L12" i="39"/>
  <c r="N12" i="39"/>
  <c r="M12" i="39"/>
  <c r="G137" i="39"/>
  <c r="I137" i="39"/>
  <c r="H137" i="39"/>
  <c r="P10" i="40"/>
  <c r="R10" i="40"/>
  <c r="Q10" i="40"/>
  <c r="T10" i="40"/>
  <c r="AA20" i="40" s="1"/>
  <c r="S10" i="40"/>
  <c r="I7" i="40"/>
  <c r="J7" i="40"/>
  <c r="H7" i="40"/>
  <c r="S8" i="40"/>
  <c r="Q8" i="40"/>
  <c r="T8" i="40"/>
  <c r="P8" i="40"/>
  <c r="R8" i="40"/>
  <c r="S12" i="40"/>
  <c r="Q12" i="40"/>
  <c r="T12" i="40"/>
  <c r="R12" i="40"/>
  <c r="P12" i="40"/>
  <c r="M135" i="40"/>
  <c r="K135" i="40"/>
  <c r="O135" i="40"/>
  <c r="N135" i="40"/>
  <c r="L135" i="40"/>
  <c r="D16" i="41"/>
  <c r="N9" i="42"/>
  <c r="L9" i="42"/>
  <c r="M9" i="42"/>
  <c r="O136" i="43"/>
  <c r="M136" i="43"/>
  <c r="N136" i="43"/>
  <c r="L136" i="43"/>
  <c r="J146" i="43"/>
  <c r="D10" i="45"/>
  <c r="P18" i="35"/>
  <c r="O18" i="35"/>
  <c r="L6" i="38"/>
  <c r="N6" i="38"/>
  <c r="M6" i="38"/>
  <c r="L8" i="38"/>
  <c r="N8" i="38"/>
  <c r="F11" i="39"/>
  <c r="T12" i="39"/>
  <c r="R12" i="39"/>
  <c r="P12" i="39"/>
  <c r="S12" i="39"/>
  <c r="Q12" i="39"/>
  <c r="I134" i="39"/>
  <c r="H134" i="39"/>
  <c r="G134" i="39"/>
  <c r="O138" i="39"/>
  <c r="M138" i="39"/>
  <c r="L138" i="39"/>
  <c r="K138" i="39"/>
  <c r="N138" i="39"/>
  <c r="I10" i="40"/>
  <c r="J10" i="40"/>
  <c r="H10" i="40"/>
  <c r="M10" i="40"/>
  <c r="L10" i="40"/>
  <c r="N10" i="40"/>
  <c r="F12" i="40"/>
  <c r="N143" i="41"/>
  <c r="L143" i="41"/>
  <c r="O143" i="41"/>
  <c r="M143" i="41"/>
  <c r="J8" i="42"/>
  <c r="H8" i="42"/>
  <c r="I8" i="42"/>
  <c r="R7" i="43"/>
  <c r="Q7" i="43"/>
  <c r="T7" i="43"/>
  <c r="P7" i="43"/>
  <c r="S7" i="43"/>
  <c r="F15" i="43"/>
  <c r="AO35" i="35"/>
  <c r="AN35" i="35"/>
  <c r="M10" i="38"/>
  <c r="L10" i="38"/>
  <c r="N10" i="38"/>
  <c r="M11" i="38"/>
  <c r="N11" i="38"/>
  <c r="L11" i="38"/>
  <c r="M12" i="38"/>
  <c r="N12" i="38"/>
  <c r="L12" i="38"/>
  <c r="I136" i="39"/>
  <c r="G136" i="39"/>
  <c r="H136" i="39"/>
  <c r="K137" i="40"/>
  <c r="M137" i="40"/>
  <c r="N137" i="40"/>
  <c r="O137" i="40"/>
  <c r="L137" i="40"/>
  <c r="T12" i="41"/>
  <c r="R12" i="41"/>
  <c r="Q12" i="41"/>
  <c r="S12" i="41"/>
  <c r="P12" i="41"/>
  <c r="H14" i="41"/>
  <c r="I14" i="41"/>
  <c r="J14" i="41"/>
  <c r="N142" i="41"/>
  <c r="M142" i="41"/>
  <c r="O142" i="41"/>
  <c r="L142" i="41"/>
  <c r="F8" i="43"/>
  <c r="F11" i="43"/>
  <c r="N12" i="43"/>
  <c r="L12" i="43"/>
  <c r="M12" i="43"/>
  <c r="F14" i="43"/>
  <c r="J15" i="43"/>
  <c r="I15" i="43"/>
  <c r="H15" i="43"/>
  <c r="D16" i="45"/>
  <c r="E11" i="37"/>
  <c r="T9" i="37"/>
  <c r="N11" i="37"/>
  <c r="O9" i="37"/>
  <c r="S9" i="37"/>
  <c r="R9" i="37"/>
  <c r="Q9" i="37"/>
  <c r="P9" i="37"/>
  <c r="R10" i="37"/>
  <c r="T10" i="37"/>
  <c r="Q10" i="37"/>
  <c r="S10" i="37"/>
  <c r="P10" i="37"/>
  <c r="O10" i="37"/>
  <c r="M137" i="38"/>
  <c r="K137" i="38"/>
  <c r="N137" i="38"/>
  <c r="L137" i="38"/>
  <c r="O137" i="38"/>
  <c r="O136" i="39"/>
  <c r="L136" i="39"/>
  <c r="K136" i="39"/>
  <c r="N136" i="39"/>
  <c r="M136" i="39"/>
  <c r="N138" i="40"/>
  <c r="L138" i="40"/>
  <c r="O138" i="40"/>
  <c r="M138" i="40"/>
  <c r="K138" i="40"/>
  <c r="I10" i="41"/>
  <c r="H10" i="41"/>
  <c r="J10" i="41"/>
  <c r="S8" i="41"/>
  <c r="Q8" i="41"/>
  <c r="P8" i="41"/>
  <c r="R8" i="41"/>
  <c r="T8" i="41"/>
  <c r="I15" i="41"/>
  <c r="H15" i="41"/>
  <c r="J15" i="41"/>
  <c r="M136" i="41"/>
  <c r="O136" i="41"/>
  <c r="J146" i="41"/>
  <c r="L136" i="41"/>
  <c r="N136" i="41"/>
  <c r="N141" i="41"/>
  <c r="L141" i="41"/>
  <c r="O141" i="41"/>
  <c r="M141" i="41"/>
  <c r="T7" i="42"/>
  <c r="S7" i="42"/>
  <c r="P7" i="42"/>
  <c r="R7" i="42"/>
  <c r="Q7" i="42"/>
  <c r="F7" i="43"/>
  <c r="F10" i="43"/>
  <c r="J11" i="43"/>
  <c r="I11" i="43"/>
  <c r="H11" i="43"/>
  <c r="J14" i="43"/>
  <c r="H14" i="43"/>
  <c r="I14" i="43"/>
  <c r="R15" i="43"/>
  <c r="Q15" i="43"/>
  <c r="T15" i="43"/>
  <c r="P15" i="43"/>
  <c r="S15" i="43"/>
  <c r="H138" i="38"/>
  <c r="I138" i="38"/>
  <c r="G138" i="38"/>
  <c r="L137" i="39"/>
  <c r="O137" i="39"/>
  <c r="N137" i="39"/>
  <c r="M137" i="39"/>
  <c r="K137" i="39"/>
  <c r="M11" i="40"/>
  <c r="N11" i="40"/>
  <c r="L11" i="40"/>
  <c r="H136" i="40"/>
  <c r="I136" i="40"/>
  <c r="G136" i="40"/>
  <c r="N137" i="41"/>
  <c r="L137" i="41"/>
  <c r="M137" i="41"/>
  <c r="O137" i="41"/>
  <c r="P6" i="42"/>
  <c r="S6" i="42"/>
  <c r="Q6" i="42"/>
  <c r="T6" i="42"/>
  <c r="O16" i="42"/>
  <c r="R6" i="42"/>
  <c r="F13" i="42"/>
  <c r="F14" i="42"/>
  <c r="C146" i="42"/>
  <c r="O137" i="42"/>
  <c r="N137" i="42"/>
  <c r="M137" i="42"/>
  <c r="L137" i="42"/>
  <c r="N140" i="42"/>
  <c r="M140" i="42"/>
  <c r="O140" i="42"/>
  <c r="L140" i="42"/>
  <c r="J7" i="43"/>
  <c r="I7" i="43"/>
  <c r="H7" i="43"/>
  <c r="T14" i="43"/>
  <c r="S14" i="43"/>
  <c r="R14" i="43"/>
  <c r="P14" i="43"/>
  <c r="Q14" i="43"/>
  <c r="D8" i="44"/>
  <c r="D8" i="46"/>
  <c r="D17" i="46"/>
  <c r="T8" i="37"/>
  <c r="S8" i="37"/>
  <c r="Q8" i="37"/>
  <c r="R8" i="37"/>
  <c r="P8" i="37"/>
  <c r="O8" i="37"/>
  <c r="D11" i="37"/>
  <c r="L10" i="37"/>
  <c r="K10" i="37"/>
  <c r="M10" i="37"/>
  <c r="H11" i="38"/>
  <c r="I11" i="38"/>
  <c r="J11" i="38"/>
  <c r="T11" i="38"/>
  <c r="R11" i="38"/>
  <c r="P11" i="38"/>
  <c r="S11" i="38"/>
  <c r="Q11" i="38"/>
  <c r="F12" i="38"/>
  <c r="M136" i="38"/>
  <c r="K136" i="38"/>
  <c r="O136" i="38"/>
  <c r="L136" i="38"/>
  <c r="N136" i="38"/>
  <c r="I135" i="39"/>
  <c r="G135" i="39"/>
  <c r="H135" i="39"/>
  <c r="F11" i="40"/>
  <c r="L12" i="40"/>
  <c r="N12" i="40"/>
  <c r="M12" i="40"/>
  <c r="H138" i="40"/>
  <c r="I138" i="40"/>
  <c r="G138" i="40"/>
  <c r="N138" i="41"/>
  <c r="L138" i="41"/>
  <c r="O138" i="41"/>
  <c r="M138" i="41"/>
  <c r="D16" i="42"/>
  <c r="L8" i="42"/>
  <c r="M8" i="42"/>
  <c r="N8" i="42"/>
  <c r="F10" i="42"/>
  <c r="J11" i="42"/>
  <c r="H11" i="42"/>
  <c r="I11" i="42"/>
  <c r="N15" i="42"/>
  <c r="M15" i="42"/>
  <c r="L15" i="42"/>
  <c r="P9" i="43"/>
  <c r="T9" i="43"/>
  <c r="R9" i="43"/>
  <c r="Q9" i="43"/>
  <c r="S9" i="43"/>
  <c r="T10" i="43"/>
  <c r="S10" i="43"/>
  <c r="R10" i="43"/>
  <c r="P10" i="43"/>
  <c r="Q10" i="43"/>
  <c r="H137" i="43"/>
  <c r="K137" i="43" s="1"/>
  <c r="I137" i="43"/>
  <c r="G137" i="43"/>
  <c r="O138" i="43"/>
  <c r="N138" i="43"/>
  <c r="M138" i="43"/>
  <c r="L138" i="43"/>
  <c r="O141" i="43"/>
  <c r="N141" i="43"/>
  <c r="L141" i="43"/>
  <c r="M141" i="43"/>
  <c r="O144" i="43"/>
  <c r="M144" i="43"/>
  <c r="L144" i="43"/>
  <c r="N144" i="43"/>
  <c r="D9" i="44"/>
  <c r="D15" i="45"/>
  <c r="F6" i="42"/>
  <c r="E16" i="42"/>
  <c r="F16" i="42" s="1"/>
  <c r="F9" i="42"/>
  <c r="R9" i="42"/>
  <c r="S9" i="42"/>
  <c r="P9" i="42"/>
  <c r="T9" i="42"/>
  <c r="Q9" i="42"/>
  <c r="M136" i="42"/>
  <c r="J146" i="42"/>
  <c r="L136" i="42"/>
  <c r="N136" i="42"/>
  <c r="O136" i="42"/>
  <c r="T6" i="43"/>
  <c r="O16" i="43"/>
  <c r="S6" i="43"/>
  <c r="P6" i="43"/>
  <c r="R6" i="43"/>
  <c r="Q6" i="43"/>
  <c r="L11" i="43"/>
  <c r="N11" i="43"/>
  <c r="M11" i="43"/>
  <c r="I144" i="43"/>
  <c r="H144" i="43"/>
  <c r="K144" i="43" s="1"/>
  <c r="G144" i="43"/>
  <c r="D18" i="44"/>
  <c r="D11" i="45"/>
  <c r="D12" i="46"/>
  <c r="D18" i="46"/>
  <c r="L145" i="41"/>
  <c r="M145" i="41"/>
  <c r="N145" i="41"/>
  <c r="O145" i="41"/>
  <c r="N7" i="42"/>
  <c r="L7" i="42"/>
  <c r="M7" i="42"/>
  <c r="F8" i="42"/>
  <c r="T8" i="42"/>
  <c r="R8" i="42"/>
  <c r="P8" i="42"/>
  <c r="S8" i="42"/>
  <c r="Q8" i="42"/>
  <c r="J9" i="42"/>
  <c r="H9" i="42"/>
  <c r="I9" i="42"/>
  <c r="F6" i="43"/>
  <c r="E16" i="43"/>
  <c r="F16" i="43" s="1"/>
  <c r="L8" i="43"/>
  <c r="N8" i="43"/>
  <c r="M8" i="43"/>
  <c r="H13" i="43"/>
  <c r="I13" i="43"/>
  <c r="J13" i="43"/>
  <c r="G140" i="43"/>
  <c r="H140" i="43"/>
  <c r="K140" i="43" s="1"/>
  <c r="I140" i="43"/>
  <c r="H141" i="43"/>
  <c r="K141" i="43" s="1"/>
  <c r="G141" i="43"/>
  <c r="I141" i="43"/>
  <c r="D13" i="44"/>
  <c r="D20" i="44"/>
  <c r="D20" i="45"/>
  <c r="D13" i="46"/>
  <c r="N11" i="42"/>
  <c r="M11" i="42"/>
  <c r="L11" i="42"/>
  <c r="F12" i="42"/>
  <c r="T12" i="42"/>
  <c r="S12" i="42"/>
  <c r="Q12" i="42"/>
  <c r="R12" i="42"/>
  <c r="P12" i="42"/>
  <c r="J13" i="42"/>
  <c r="I13" i="42"/>
  <c r="H13" i="42"/>
  <c r="M14" i="42"/>
  <c r="N14" i="42"/>
  <c r="L14" i="42"/>
  <c r="Q15" i="42"/>
  <c r="T15" i="42"/>
  <c r="S15" i="42"/>
  <c r="R15" i="42"/>
  <c r="P15" i="42"/>
  <c r="N143" i="42"/>
  <c r="L143" i="42"/>
  <c r="M143" i="42"/>
  <c r="O143" i="42"/>
  <c r="N139" i="42"/>
  <c r="M139" i="42"/>
  <c r="L139" i="42"/>
  <c r="O139" i="42"/>
  <c r="H143" i="43"/>
  <c r="K143" i="43" s="1"/>
  <c r="I143" i="43"/>
  <c r="G143" i="43"/>
  <c r="I139" i="43"/>
  <c r="H139" i="43"/>
  <c r="K139" i="43" s="1"/>
  <c r="G139" i="43"/>
  <c r="D10" i="44"/>
  <c r="D16" i="44"/>
  <c r="D12" i="45"/>
  <c r="D18" i="45"/>
  <c r="D9" i="46"/>
  <c r="D14" i="46"/>
  <c r="D20" i="46"/>
  <c r="N10" i="42"/>
  <c r="L10" i="42"/>
  <c r="M10" i="42"/>
  <c r="T11" i="42"/>
  <c r="S11" i="42"/>
  <c r="P11" i="42"/>
  <c r="Q11" i="42"/>
  <c r="R11" i="42"/>
  <c r="H12" i="42"/>
  <c r="I12" i="42"/>
  <c r="J12" i="42"/>
  <c r="N13" i="42"/>
  <c r="M13" i="42"/>
  <c r="L13" i="42"/>
  <c r="J15" i="42"/>
  <c r="H15" i="42"/>
  <c r="I15" i="42"/>
  <c r="O145" i="42"/>
  <c r="N145" i="42"/>
  <c r="M145" i="42"/>
  <c r="L145" i="42"/>
  <c r="E146" i="43"/>
  <c r="H145" i="43"/>
  <c r="K145" i="43" s="1"/>
  <c r="I145" i="43"/>
  <c r="G145" i="43"/>
  <c r="D12" i="44"/>
  <c r="D17" i="44"/>
  <c r="D8" i="45"/>
  <c r="D14" i="45"/>
  <c r="D19" i="45"/>
  <c r="D10" i="46"/>
  <c r="D16" i="46"/>
  <c r="H10" i="42"/>
  <c r="I10" i="42"/>
  <c r="J10" i="42"/>
  <c r="P10" i="42"/>
  <c r="S10" i="42"/>
  <c r="T10" i="42"/>
  <c r="Q10" i="42"/>
  <c r="R10" i="42"/>
  <c r="F11" i="42"/>
  <c r="L12" i="42"/>
  <c r="M12" i="42"/>
  <c r="N12" i="42"/>
  <c r="H14" i="42"/>
  <c r="J14" i="42"/>
  <c r="I14" i="42"/>
  <c r="P14" i="42"/>
  <c r="S14" i="42"/>
  <c r="R14" i="42"/>
  <c r="Q14" i="42"/>
  <c r="T14" i="42"/>
  <c r="F15" i="42"/>
  <c r="C16" i="43"/>
  <c r="L6" i="43"/>
  <c r="N6" i="43"/>
  <c r="K16" i="43"/>
  <c r="M6" i="43"/>
  <c r="H8" i="43"/>
  <c r="J8" i="43"/>
  <c r="I8" i="43"/>
  <c r="P8" i="43"/>
  <c r="T8" i="43"/>
  <c r="Q8" i="43"/>
  <c r="S8" i="43"/>
  <c r="R8" i="43"/>
  <c r="F9" i="43"/>
  <c r="L10" i="43"/>
  <c r="N10" i="43"/>
  <c r="M10" i="43"/>
  <c r="H12" i="43"/>
  <c r="J12" i="43"/>
  <c r="I12" i="43"/>
  <c r="P12" i="43"/>
  <c r="T12" i="43"/>
  <c r="R12" i="43"/>
  <c r="S12" i="43"/>
  <c r="Q12" i="43"/>
  <c r="F13" i="43"/>
  <c r="L14" i="43"/>
  <c r="N14" i="43"/>
  <c r="M14" i="43"/>
  <c r="D16" i="43"/>
  <c r="D11" i="44"/>
  <c r="D15" i="44"/>
  <c r="D19" i="44"/>
  <c r="D9" i="45"/>
  <c r="D13" i="45"/>
  <c r="D17" i="45"/>
  <c r="D11" i="46"/>
  <c r="D15" i="46"/>
  <c r="D19" i="46"/>
  <c r="E18" i="2"/>
  <c r="E17" i="2"/>
  <c r="M79" i="3"/>
  <c r="J56" i="2"/>
  <c r="F18" i="2"/>
  <c r="F17" i="2"/>
  <c r="M56" i="2"/>
  <c r="L56" i="2"/>
  <c r="K56" i="2"/>
  <c r="M6" i="5"/>
  <c r="I6" i="5"/>
  <c r="W6" i="5"/>
  <c r="V6" i="5"/>
  <c r="U6" i="5"/>
  <c r="K6" i="6"/>
  <c r="T20" i="13"/>
  <c r="C90" i="13"/>
  <c r="C104" i="13"/>
  <c r="C118" i="13"/>
  <c r="C132" i="13"/>
  <c r="C146" i="13"/>
  <c r="C160" i="13"/>
  <c r="C62" i="13"/>
  <c r="C20" i="13"/>
  <c r="AA6" i="13"/>
  <c r="Z6" i="13"/>
  <c r="Y6" i="13"/>
  <c r="X6" i="13"/>
  <c r="D20" i="13"/>
  <c r="C48" i="13"/>
  <c r="D104" i="13"/>
  <c r="D118" i="13"/>
  <c r="D132" i="13"/>
  <c r="D146" i="13"/>
  <c r="D34" i="13"/>
  <c r="D160" i="13"/>
  <c r="D76" i="13"/>
  <c r="D48" i="13"/>
  <c r="Q20" i="13"/>
  <c r="I6" i="6"/>
  <c r="U20" i="13"/>
  <c r="D90" i="13"/>
  <c r="D62" i="13"/>
  <c r="G149" i="17"/>
  <c r="G119" i="17"/>
  <c r="G93" i="17"/>
  <c r="G133" i="17"/>
  <c r="G107" i="17"/>
  <c r="I7" i="17"/>
  <c r="G121" i="17"/>
  <c r="G91" i="17"/>
  <c r="G65" i="17"/>
  <c r="G135" i="17"/>
  <c r="G161" i="17"/>
  <c r="G147" i="17"/>
  <c r="G63" i="17"/>
  <c r="G79" i="17"/>
  <c r="G77" i="17"/>
  <c r="G105" i="17"/>
  <c r="K7" i="17"/>
  <c r="K6" i="2"/>
  <c r="H18" i="2"/>
  <c r="L6" i="3"/>
  <c r="L79" i="3"/>
  <c r="L152" i="3"/>
  <c r="L6" i="6"/>
  <c r="T6" i="6"/>
  <c r="N5" i="12"/>
  <c r="T21" i="15"/>
  <c r="S21" i="15"/>
  <c r="R21" i="15"/>
  <c r="Q21" i="15"/>
  <c r="AA7" i="17"/>
  <c r="W7" i="17"/>
  <c r="Z7" i="17"/>
  <c r="F53" i="12"/>
  <c r="F57" i="12" s="1"/>
  <c r="F54" i="12"/>
  <c r="P23" i="14"/>
  <c r="O23" i="14"/>
  <c r="Q23" i="14"/>
  <c r="U21" i="15"/>
  <c r="S21" i="16"/>
  <c r="U9" i="16"/>
  <c r="R21" i="16"/>
  <c r="T9" i="16"/>
  <c r="Q21" i="16"/>
  <c r="S9" i="16"/>
  <c r="Q9" i="16"/>
  <c r="T21" i="16"/>
  <c r="G53" i="12"/>
  <c r="G57" i="12" s="1"/>
  <c r="A11" i="12"/>
  <c r="A12" i="12"/>
  <c r="G54" i="12"/>
  <c r="A13" i="12"/>
  <c r="H17" i="2"/>
  <c r="M5" i="12"/>
  <c r="L5" i="12"/>
  <c r="K5" i="12"/>
  <c r="J5" i="12"/>
  <c r="A14" i="12"/>
  <c r="AA7" i="15"/>
  <c r="Z7" i="15"/>
  <c r="Y7" i="15"/>
  <c r="X7" i="15"/>
  <c r="W9" i="12"/>
  <c r="E48" i="13"/>
  <c r="G76" i="13"/>
  <c r="E160" i="13"/>
  <c r="C161" i="17"/>
  <c r="C135" i="17"/>
  <c r="C63" i="17"/>
  <c r="C77" i="17"/>
  <c r="C51" i="17"/>
  <c r="C149" i="17"/>
  <c r="C91" i="17"/>
  <c r="C65" i="17"/>
  <c r="C121" i="17"/>
  <c r="F161" i="17"/>
  <c r="E53" i="12"/>
  <c r="E57" i="12" s="1"/>
  <c r="C56" i="12"/>
  <c r="W15" i="12"/>
  <c r="W19" i="12"/>
  <c r="W23" i="12"/>
  <c r="W27" i="12"/>
  <c r="W31" i="12"/>
  <c r="W35" i="12"/>
  <c r="W39" i="12"/>
  <c r="W43" i="12"/>
  <c r="W47" i="12"/>
  <c r="W51" i="12"/>
  <c r="W55" i="12"/>
  <c r="G20" i="13"/>
  <c r="R20" i="13"/>
  <c r="E34" i="13"/>
  <c r="F48" i="13"/>
  <c r="G62" i="13"/>
  <c r="E146" i="13"/>
  <c r="F160" i="13"/>
  <c r="I9" i="14"/>
  <c r="T9" i="14"/>
  <c r="I7" i="16"/>
  <c r="W8" i="12"/>
  <c r="D56" i="12"/>
  <c r="W14" i="12"/>
  <c r="S20" i="13"/>
  <c r="F34" i="13"/>
  <c r="G48" i="13"/>
  <c r="E132" i="13"/>
  <c r="F146" i="13"/>
  <c r="G160" i="13"/>
  <c r="J9" i="14"/>
  <c r="U9" i="14"/>
  <c r="J7" i="16"/>
  <c r="Z7" i="16"/>
  <c r="Y7" i="16"/>
  <c r="X7" i="16"/>
  <c r="E161" i="17"/>
  <c r="E135" i="17"/>
  <c r="E91" i="17"/>
  <c r="E65" i="17"/>
  <c r="E149" i="17"/>
  <c r="E105" i="17"/>
  <c r="E79" i="17"/>
  <c r="E119" i="17"/>
  <c r="E93" i="17"/>
  <c r="E147" i="17"/>
  <c r="E63" i="17"/>
  <c r="U5" i="12"/>
  <c r="C55" i="12"/>
  <c r="W13" i="12"/>
  <c r="W18" i="12"/>
  <c r="W22" i="12"/>
  <c r="W26" i="12"/>
  <c r="W30" i="12"/>
  <c r="W34" i="12"/>
  <c r="W38" i="12"/>
  <c r="W42" i="12"/>
  <c r="W46" i="12"/>
  <c r="W50" i="12"/>
  <c r="G34" i="13"/>
  <c r="E118" i="13"/>
  <c r="F132" i="13"/>
  <c r="G146" i="13"/>
  <c r="K7" i="16"/>
  <c r="W7" i="16"/>
  <c r="F149" i="17"/>
  <c r="F105" i="17"/>
  <c r="F79" i="17"/>
  <c r="F119" i="17"/>
  <c r="F93" i="17"/>
  <c r="F133" i="17"/>
  <c r="F107" i="17"/>
  <c r="F135" i="17"/>
  <c r="F77" i="17"/>
  <c r="F51" i="17"/>
  <c r="C107" i="17"/>
  <c r="C133" i="17"/>
  <c r="D147" i="17"/>
  <c r="D149" i="17"/>
  <c r="L7" i="17"/>
  <c r="T21" i="17"/>
  <c r="D79" i="17"/>
  <c r="D105" i="17"/>
  <c r="U21" i="17"/>
  <c r="D65" i="17"/>
  <c r="D91" i="17"/>
  <c r="J6" i="18"/>
  <c r="J7" i="17"/>
  <c r="D51" i="17"/>
  <c r="D77" i="17"/>
  <c r="K6" i="18"/>
  <c r="L7" i="22"/>
  <c r="K7" i="22"/>
  <c r="J7" i="22"/>
  <c r="N7" i="22"/>
  <c r="M7" i="22"/>
  <c r="J81" i="30"/>
  <c r="J84" i="30"/>
  <c r="J76" i="30"/>
  <c r="J65" i="30"/>
  <c r="J87" i="30"/>
  <c r="J79" i="30"/>
  <c r="J86" i="30"/>
  <c r="J83" i="30"/>
  <c r="J80" i="30"/>
  <c r="J77" i="30"/>
  <c r="J57" i="30"/>
  <c r="J78" i="30"/>
  <c r="J75" i="30"/>
  <c r="J62" i="30"/>
  <c r="J60" i="30"/>
  <c r="J55" i="30"/>
  <c r="J61" i="30"/>
  <c r="J58" i="30"/>
  <c r="J85" i="30"/>
  <c r="J53" i="30"/>
  <c r="J59" i="30"/>
  <c r="J63" i="30"/>
  <c r="J52" i="30"/>
  <c r="J82" i="30"/>
  <c r="J56" i="30"/>
  <c r="J54" i="30"/>
  <c r="J64" i="30"/>
  <c r="F7" i="19"/>
  <c r="N7" i="19"/>
  <c r="V7" i="19"/>
  <c r="F160" i="28"/>
  <c r="F146" i="28"/>
  <c r="F132" i="28"/>
  <c r="F48" i="28"/>
  <c r="F90" i="28"/>
  <c r="F62" i="28"/>
  <c r="F76" i="28"/>
  <c r="F118" i="28"/>
  <c r="F34" i="28"/>
  <c r="F20" i="28"/>
  <c r="F104" i="28"/>
  <c r="L87" i="30"/>
  <c r="L79" i="30"/>
  <c r="L82" i="30"/>
  <c r="L63" i="30"/>
  <c r="L85" i="30"/>
  <c r="L77" i="30"/>
  <c r="L76" i="30"/>
  <c r="L55" i="30"/>
  <c r="L58" i="30"/>
  <c r="L61" i="30"/>
  <c r="L53" i="30"/>
  <c r="L65" i="30"/>
  <c r="L59" i="30"/>
  <c r="L81" i="30"/>
  <c r="L75" i="30"/>
  <c r="L84" i="30"/>
  <c r="L54" i="30"/>
  <c r="L86" i="30"/>
  <c r="L64" i="30"/>
  <c r="L56" i="30"/>
  <c r="L83" i="30"/>
  <c r="L62" i="30"/>
  <c r="L78" i="30"/>
  <c r="L57" i="30"/>
  <c r="N52" i="30"/>
  <c r="L52" i="30"/>
  <c r="L60" i="30"/>
  <c r="G90" i="28"/>
  <c r="G62" i="28"/>
  <c r="G76" i="28"/>
  <c r="G146" i="28"/>
  <c r="G34" i="28"/>
  <c r="G20" i="28"/>
  <c r="G48" i="28"/>
  <c r="G104" i="28"/>
  <c r="G118" i="28"/>
  <c r="G132" i="28"/>
  <c r="S21" i="22"/>
  <c r="R21" i="22"/>
  <c r="G160" i="28"/>
  <c r="T21" i="22"/>
  <c r="H83" i="30"/>
  <c r="H75" i="30"/>
  <c r="H64" i="30"/>
  <c r="H86" i="30"/>
  <c r="H78" i="30"/>
  <c r="H81" i="30"/>
  <c r="H87" i="30"/>
  <c r="H84" i="30"/>
  <c r="H63" i="30"/>
  <c r="H59" i="30"/>
  <c r="H85" i="30"/>
  <c r="H82" i="30"/>
  <c r="H79" i="30"/>
  <c r="H76" i="30"/>
  <c r="H54" i="30"/>
  <c r="H80" i="30"/>
  <c r="H77" i="30"/>
  <c r="H62" i="30"/>
  <c r="H57" i="30"/>
  <c r="H56" i="30"/>
  <c r="H53" i="30"/>
  <c r="H65" i="30"/>
  <c r="H61" i="30"/>
  <c r="H58" i="30"/>
  <c r="H52" i="30"/>
  <c r="H60" i="30"/>
  <c r="H55" i="30"/>
  <c r="J174" i="30"/>
  <c r="L172" i="30"/>
  <c r="F170" i="30"/>
  <c r="H168" i="30"/>
  <c r="J166" i="30"/>
  <c r="L164" i="30"/>
  <c r="L175" i="30"/>
  <c r="F173" i="30"/>
  <c r="H171" i="30"/>
  <c r="J169" i="30"/>
  <c r="L167" i="30"/>
  <c r="F165" i="30"/>
  <c r="H163" i="30"/>
  <c r="H174" i="30"/>
  <c r="J172" i="30"/>
  <c r="L170" i="30"/>
  <c r="F168" i="30"/>
  <c r="H166" i="30"/>
  <c r="J164" i="30"/>
  <c r="F174" i="30"/>
  <c r="H172" i="30"/>
  <c r="J170" i="30"/>
  <c r="L168" i="30"/>
  <c r="F166" i="30"/>
  <c r="H164" i="30"/>
  <c r="L174" i="30"/>
  <c r="F172" i="30"/>
  <c r="J168" i="30"/>
  <c r="H173" i="30"/>
  <c r="L169" i="30"/>
  <c r="F167" i="30"/>
  <c r="J163" i="30"/>
  <c r="J175" i="30"/>
  <c r="H169" i="30"/>
  <c r="L165" i="30"/>
  <c r="F163" i="30"/>
  <c r="H170" i="30"/>
  <c r="L166" i="30"/>
  <c r="F164" i="30"/>
  <c r="J173" i="30"/>
  <c r="L163" i="30"/>
  <c r="J167" i="30"/>
  <c r="F169" i="30"/>
  <c r="H175" i="30"/>
  <c r="J165" i="30"/>
  <c r="L173" i="30"/>
  <c r="L171" i="30"/>
  <c r="H167" i="30"/>
  <c r="J171" i="30"/>
  <c r="F171" i="30"/>
  <c r="F175" i="30"/>
  <c r="L6" i="27"/>
  <c r="K6" i="27"/>
  <c r="J6" i="27"/>
  <c r="M6" i="27"/>
  <c r="I6" i="27"/>
  <c r="H30" i="30"/>
  <c r="J284" i="30"/>
  <c r="L282" i="30"/>
  <c r="F280" i="30"/>
  <c r="H278" i="30"/>
  <c r="J276" i="30"/>
  <c r="L274" i="30"/>
  <c r="L285" i="30"/>
  <c r="F283" i="30"/>
  <c r="H281" i="30"/>
  <c r="J279" i="30"/>
  <c r="L277" i="30"/>
  <c r="F275" i="30"/>
  <c r="H273" i="30"/>
  <c r="H284" i="30"/>
  <c r="J282" i="30"/>
  <c r="L280" i="30"/>
  <c r="F278" i="30"/>
  <c r="H276" i="30"/>
  <c r="J274" i="30"/>
  <c r="F284" i="30"/>
  <c r="H282" i="30"/>
  <c r="J280" i="30"/>
  <c r="L278" i="30"/>
  <c r="F276" i="30"/>
  <c r="H274" i="30"/>
  <c r="J285" i="30"/>
  <c r="H279" i="30"/>
  <c r="L275" i="30"/>
  <c r="F273" i="30"/>
  <c r="H285" i="30"/>
  <c r="L281" i="30"/>
  <c r="F279" i="30"/>
  <c r="J275" i="30"/>
  <c r="H280" i="30"/>
  <c r="L276" i="30"/>
  <c r="F274" i="30"/>
  <c r="L283" i="30"/>
  <c r="F281" i="30"/>
  <c r="J277" i="30"/>
  <c r="F285" i="30"/>
  <c r="H275" i="30"/>
  <c r="L279" i="30"/>
  <c r="F277" i="30"/>
  <c r="J281" i="30"/>
  <c r="J278" i="30"/>
  <c r="L284" i="30"/>
  <c r="H277" i="30"/>
  <c r="J283" i="30"/>
  <c r="L273" i="30"/>
  <c r="F282" i="30"/>
  <c r="J273" i="30"/>
  <c r="J262" i="30"/>
  <c r="L260" i="30"/>
  <c r="F258" i="30"/>
  <c r="H256" i="30"/>
  <c r="J254" i="30"/>
  <c r="L252" i="30"/>
  <c r="L263" i="30"/>
  <c r="F261" i="30"/>
  <c r="H259" i="30"/>
  <c r="J257" i="30"/>
  <c r="L255" i="30"/>
  <c r="F253" i="30"/>
  <c r="H251" i="30"/>
  <c r="H262" i="30"/>
  <c r="J260" i="30"/>
  <c r="L258" i="30"/>
  <c r="F256" i="30"/>
  <c r="H254" i="30"/>
  <c r="J252" i="30"/>
  <c r="F262" i="30"/>
  <c r="H260" i="30"/>
  <c r="J258" i="30"/>
  <c r="L256" i="30"/>
  <c r="F254" i="30"/>
  <c r="H252" i="30"/>
  <c r="L262" i="30"/>
  <c r="F260" i="30"/>
  <c r="J256" i="30"/>
  <c r="H261" i="30"/>
  <c r="L257" i="30"/>
  <c r="F255" i="30"/>
  <c r="J251" i="30"/>
  <c r="J263" i="30"/>
  <c r="H257" i="30"/>
  <c r="L253" i="30"/>
  <c r="F251" i="30"/>
  <c r="H258" i="30"/>
  <c r="L254" i="30"/>
  <c r="F252" i="30"/>
  <c r="H255" i="30"/>
  <c r="L261" i="30"/>
  <c r="F259" i="30"/>
  <c r="F257" i="30"/>
  <c r="H263" i="30"/>
  <c r="J253" i="30"/>
  <c r="F263" i="30"/>
  <c r="L251" i="30"/>
  <c r="J261" i="30"/>
  <c r="L259" i="30"/>
  <c r="J255" i="30"/>
  <c r="J259" i="30"/>
  <c r="D146" i="28"/>
  <c r="D20" i="28"/>
  <c r="D118" i="28"/>
  <c r="D34" i="28"/>
  <c r="D132" i="28"/>
  <c r="D48" i="28"/>
  <c r="D160" i="28"/>
  <c r="D62" i="28"/>
  <c r="D76" i="28"/>
  <c r="E146" i="28"/>
  <c r="E160" i="28"/>
  <c r="E118" i="28"/>
  <c r="E34" i="28"/>
  <c r="E132" i="28"/>
  <c r="E48" i="28"/>
  <c r="E90" i="28"/>
  <c r="E62" i="28"/>
  <c r="L6" i="28"/>
  <c r="E20" i="28"/>
  <c r="E76" i="28"/>
  <c r="F85" i="30"/>
  <c r="F77" i="30"/>
  <c r="F80" i="30"/>
  <c r="F83" i="30"/>
  <c r="F75" i="30"/>
  <c r="F61" i="30"/>
  <c r="F53" i="30"/>
  <c r="F52" i="30"/>
  <c r="F86" i="30"/>
  <c r="F56" i="30"/>
  <c r="F87" i="30"/>
  <c r="F84" i="30"/>
  <c r="F81" i="30"/>
  <c r="F78" i="30"/>
  <c r="F63" i="30"/>
  <c r="F59" i="30"/>
  <c r="F62" i="30"/>
  <c r="F57" i="30"/>
  <c r="F82" i="30"/>
  <c r="F76" i="30"/>
  <c r="F54" i="30"/>
  <c r="F65" i="30"/>
  <c r="F79" i="30"/>
  <c r="F58" i="30"/>
  <c r="F60" i="30"/>
  <c r="O52" i="30"/>
  <c r="F64" i="30"/>
  <c r="O206" i="30"/>
  <c r="N206" i="30"/>
  <c r="AO29" i="35"/>
  <c r="J218" i="30"/>
  <c r="L216" i="30"/>
  <c r="F214" i="30"/>
  <c r="H212" i="30"/>
  <c r="J210" i="30"/>
  <c r="L208" i="30"/>
  <c r="L219" i="30"/>
  <c r="F217" i="30"/>
  <c r="H215" i="30"/>
  <c r="J213" i="30"/>
  <c r="L211" i="30"/>
  <c r="F209" i="30"/>
  <c r="H207" i="30"/>
  <c r="H218" i="30"/>
  <c r="J216" i="30"/>
  <c r="L214" i="30"/>
  <c r="F212" i="30"/>
  <c r="H210" i="30"/>
  <c r="J208" i="30"/>
  <c r="F218" i="30"/>
  <c r="H216" i="30"/>
  <c r="J214" i="30"/>
  <c r="L212" i="30"/>
  <c r="F210" i="30"/>
  <c r="H208" i="30"/>
  <c r="H214" i="30"/>
  <c r="L210" i="30"/>
  <c r="F208" i="30"/>
  <c r="F219" i="30"/>
  <c r="J215" i="30"/>
  <c r="H209" i="30"/>
  <c r="L217" i="30"/>
  <c r="F215" i="30"/>
  <c r="J211" i="30"/>
  <c r="L218" i="30"/>
  <c r="F216" i="30"/>
  <c r="J212" i="30"/>
  <c r="H213" i="30"/>
  <c r="H217" i="30"/>
  <c r="J207" i="30"/>
  <c r="J217" i="30"/>
  <c r="F211" i="30"/>
  <c r="L207" i="30"/>
  <c r="F207" i="30"/>
  <c r="L213" i="30"/>
  <c r="N8" i="31"/>
  <c r="O8" i="31"/>
  <c r="K6" i="28"/>
  <c r="J6" i="28"/>
  <c r="I6" i="28"/>
  <c r="O30" i="31"/>
  <c r="N30" i="31"/>
  <c r="O8" i="30"/>
  <c r="N8" i="30"/>
  <c r="F213" i="30"/>
  <c r="C34" i="28"/>
  <c r="C118" i="28"/>
  <c r="H8" i="30"/>
  <c r="O272" i="30"/>
  <c r="N272" i="30"/>
  <c r="C132" i="28"/>
  <c r="J196" i="30"/>
  <c r="L194" i="30"/>
  <c r="F192" i="30"/>
  <c r="H190" i="30"/>
  <c r="J188" i="30"/>
  <c r="L186" i="30"/>
  <c r="L197" i="30"/>
  <c r="F195" i="30"/>
  <c r="H193" i="30"/>
  <c r="J191" i="30"/>
  <c r="L189" i="30"/>
  <c r="F187" i="30"/>
  <c r="H185" i="30"/>
  <c r="H196" i="30"/>
  <c r="J194" i="30"/>
  <c r="L192" i="30"/>
  <c r="F190" i="30"/>
  <c r="H188" i="30"/>
  <c r="J186" i="30"/>
  <c r="F196" i="30"/>
  <c r="H194" i="30"/>
  <c r="J192" i="30"/>
  <c r="L190" i="30"/>
  <c r="F188" i="30"/>
  <c r="H186" i="30"/>
  <c r="J197" i="30"/>
  <c r="H191" i="30"/>
  <c r="L187" i="30"/>
  <c r="F185" i="30"/>
  <c r="H197" i="30"/>
  <c r="L193" i="30"/>
  <c r="F191" i="30"/>
  <c r="J187" i="30"/>
  <c r="H192" i="30"/>
  <c r="L188" i="30"/>
  <c r="F186" i="30"/>
  <c r="L195" i="30"/>
  <c r="F193" i="30"/>
  <c r="J189" i="30"/>
  <c r="J193" i="30"/>
  <c r="H195" i="30"/>
  <c r="J185" i="30"/>
  <c r="H187" i="30"/>
  <c r="F194" i="30"/>
  <c r="F197" i="30"/>
  <c r="O118" i="30"/>
  <c r="L118" i="30"/>
  <c r="F141" i="30"/>
  <c r="L143" i="30"/>
  <c r="H147" i="30"/>
  <c r="J153" i="30"/>
  <c r="L228" i="30"/>
  <c r="J241" i="30"/>
  <c r="L119" i="30"/>
  <c r="H123" i="30"/>
  <c r="J129" i="30"/>
  <c r="J146" i="30"/>
  <c r="F150" i="30"/>
  <c r="L152" i="30"/>
  <c r="L162" i="30"/>
  <c r="J234" i="30"/>
  <c r="F238" i="30"/>
  <c r="L240" i="30"/>
  <c r="L250" i="30"/>
  <c r="F38" i="31"/>
  <c r="F41" i="31"/>
  <c r="F37" i="31"/>
  <c r="F32" i="31"/>
  <c r="F35" i="31"/>
  <c r="F40" i="31"/>
  <c r="F36" i="31"/>
  <c r="H30" i="31"/>
  <c r="F33" i="31"/>
  <c r="N96" i="30"/>
  <c r="J130" i="30"/>
  <c r="L128" i="30"/>
  <c r="F126" i="30"/>
  <c r="H124" i="30"/>
  <c r="J122" i="30"/>
  <c r="L120" i="30"/>
  <c r="L131" i="30"/>
  <c r="F129" i="30"/>
  <c r="H127" i="30"/>
  <c r="J125" i="30"/>
  <c r="L123" i="30"/>
  <c r="F121" i="30"/>
  <c r="H119" i="30"/>
  <c r="H130" i="30"/>
  <c r="J128" i="30"/>
  <c r="L126" i="30"/>
  <c r="F124" i="30"/>
  <c r="H122" i="30"/>
  <c r="J120" i="30"/>
  <c r="F130" i="30"/>
  <c r="H128" i="30"/>
  <c r="J126" i="30"/>
  <c r="L124" i="30"/>
  <c r="F122" i="30"/>
  <c r="H120" i="30"/>
  <c r="J123" i="30"/>
  <c r="F127" i="30"/>
  <c r="L129" i="30"/>
  <c r="L141" i="30"/>
  <c r="H145" i="30"/>
  <c r="J151" i="30"/>
  <c r="J240" i="30"/>
  <c r="L238" i="30"/>
  <c r="F236" i="30"/>
  <c r="H234" i="30"/>
  <c r="J232" i="30"/>
  <c r="L230" i="30"/>
  <c r="L241" i="30"/>
  <c r="F239" i="30"/>
  <c r="H237" i="30"/>
  <c r="J235" i="30"/>
  <c r="L233" i="30"/>
  <c r="F231" i="30"/>
  <c r="H229" i="30"/>
  <c r="H240" i="30"/>
  <c r="J238" i="30"/>
  <c r="L236" i="30"/>
  <c r="F234" i="30"/>
  <c r="H232" i="30"/>
  <c r="J230" i="30"/>
  <c r="F240" i="30"/>
  <c r="H238" i="30"/>
  <c r="J236" i="30"/>
  <c r="L234" i="30"/>
  <c r="F232" i="30"/>
  <c r="H230" i="30"/>
  <c r="L229" i="30"/>
  <c r="H233" i="30"/>
  <c r="J239" i="30"/>
  <c r="J152" i="30"/>
  <c r="L150" i="30"/>
  <c r="F148" i="30"/>
  <c r="H146" i="30"/>
  <c r="J144" i="30"/>
  <c r="L142" i="30"/>
  <c r="L153" i="30"/>
  <c r="F151" i="30"/>
  <c r="H149" i="30"/>
  <c r="J147" i="30"/>
  <c r="L145" i="30"/>
  <c r="F143" i="30"/>
  <c r="H141" i="30"/>
  <c r="H152" i="30"/>
  <c r="J150" i="30"/>
  <c r="L148" i="30"/>
  <c r="F146" i="30"/>
  <c r="H144" i="30"/>
  <c r="J142" i="30"/>
  <c r="F152" i="30"/>
  <c r="H150" i="30"/>
  <c r="J148" i="30"/>
  <c r="L146" i="30"/>
  <c r="F144" i="30"/>
  <c r="H142" i="30"/>
  <c r="J145" i="30"/>
  <c r="F149" i="30"/>
  <c r="L151" i="30"/>
  <c r="F42" i="31"/>
  <c r="X7" i="35"/>
  <c r="Y7" i="35"/>
  <c r="AX7" i="35"/>
  <c r="BB7" i="35"/>
  <c r="AZ7" i="35"/>
  <c r="AY7" i="35"/>
  <c r="BA7" i="35"/>
  <c r="H34" i="31"/>
  <c r="H38" i="31"/>
  <c r="H42" i="31"/>
  <c r="O7" i="35"/>
  <c r="H39" i="31"/>
  <c r="H36" i="31"/>
  <c r="J42" i="31"/>
  <c r="J31" i="31"/>
  <c r="H33" i="31"/>
  <c r="J39" i="31"/>
  <c r="J43" i="31"/>
  <c r="AN29" i="35"/>
  <c r="G5" i="37"/>
  <c r="H5" i="37"/>
  <c r="L40" i="31"/>
  <c r="L43" i="31"/>
  <c r="L34" i="31"/>
  <c r="J36" i="31"/>
  <c r="L38" i="31"/>
  <c r="H40" i="31"/>
  <c r="J5" i="39"/>
  <c r="H5" i="39"/>
  <c r="I5" i="39"/>
  <c r="AP7" i="35"/>
  <c r="AQ7" i="35"/>
  <c r="AR7" i="35"/>
  <c r="O133" i="40"/>
  <c r="M133" i="40"/>
  <c r="K133" i="40"/>
  <c r="L133" i="40"/>
  <c r="N133" i="40"/>
  <c r="N8" i="33"/>
  <c r="I7" i="35"/>
  <c r="AO7" i="35"/>
  <c r="I133" i="38"/>
  <c r="H133" i="38"/>
  <c r="G133" i="38"/>
  <c r="G133" i="40"/>
  <c r="I133" i="40"/>
  <c r="H133" i="40"/>
  <c r="AF7" i="35"/>
  <c r="AE7" i="35"/>
  <c r="M5" i="37"/>
  <c r="L5" i="37"/>
  <c r="X29" i="35"/>
  <c r="K5" i="37"/>
  <c r="L5" i="38"/>
  <c r="J5" i="38"/>
  <c r="C16" i="41"/>
  <c r="S5" i="41"/>
  <c r="O30" i="33"/>
  <c r="H123" i="37"/>
  <c r="G123" i="37"/>
  <c r="H5" i="38"/>
  <c r="F7" i="39"/>
  <c r="F6" i="39"/>
  <c r="I135" i="42"/>
  <c r="L135" i="42"/>
  <c r="M135" i="42"/>
  <c r="G135" i="42"/>
  <c r="H135" i="42"/>
  <c r="N5" i="39"/>
  <c r="L5" i="39"/>
  <c r="M5" i="39"/>
  <c r="R5" i="40"/>
  <c r="S5" i="40"/>
  <c r="C146" i="41"/>
  <c r="N135" i="41"/>
  <c r="O135" i="41"/>
  <c r="O5" i="37"/>
  <c r="P5" i="37"/>
  <c r="S5" i="38"/>
  <c r="R5" i="38"/>
  <c r="P5" i="38"/>
  <c r="L133" i="38"/>
  <c r="R5" i="39"/>
  <c r="P5" i="39"/>
  <c r="N133" i="39"/>
  <c r="M133" i="39"/>
  <c r="O133" i="39"/>
  <c r="D146" i="41"/>
  <c r="Q5" i="37"/>
  <c r="F8" i="38"/>
  <c r="F7" i="38"/>
  <c r="F5" i="38"/>
  <c r="Q5" i="38"/>
  <c r="Q5" i="39"/>
  <c r="K133" i="39"/>
  <c r="C129" i="37"/>
  <c r="F7" i="40"/>
  <c r="F10" i="40"/>
  <c r="F6" i="40"/>
  <c r="H5" i="40"/>
  <c r="P5" i="41"/>
  <c r="N5" i="41"/>
  <c r="H135" i="41"/>
  <c r="G135" i="41"/>
  <c r="I135" i="41"/>
  <c r="I29" i="35"/>
  <c r="N133" i="38"/>
  <c r="F8" i="40"/>
  <c r="M5" i="41"/>
  <c r="D146" i="42"/>
  <c r="M123" i="37"/>
  <c r="F13" i="41"/>
  <c r="F7" i="41"/>
  <c r="F14" i="41"/>
  <c r="F10" i="41"/>
  <c r="F9" i="41"/>
  <c r="T5" i="43"/>
  <c r="R5" i="43"/>
  <c r="L123" i="37"/>
  <c r="H133" i="39"/>
  <c r="F8" i="41"/>
  <c r="F12" i="41"/>
  <c r="Q5" i="43"/>
  <c r="E146" i="41"/>
  <c r="J5" i="42"/>
  <c r="H5" i="42"/>
  <c r="E146" i="42"/>
  <c r="J5" i="43"/>
  <c r="H5" i="43"/>
  <c r="I5" i="40"/>
  <c r="Q5" i="40"/>
  <c r="I5" i="41"/>
  <c r="Q5" i="41"/>
  <c r="M5" i="42"/>
  <c r="N5" i="43"/>
  <c r="M5" i="43"/>
  <c r="L5" i="43"/>
  <c r="C146" i="43"/>
  <c r="N135" i="43"/>
  <c r="M135" i="43"/>
  <c r="R5" i="42"/>
  <c r="P5" i="42"/>
  <c r="L135" i="43"/>
  <c r="T47" i="18" l="1"/>
  <c r="K140" i="42"/>
  <c r="T140" i="18"/>
  <c r="T131" i="18"/>
  <c r="T114" i="18"/>
  <c r="T11" i="18"/>
  <c r="T135" i="18"/>
  <c r="T66" i="18"/>
  <c r="T31" i="18"/>
  <c r="AB155" i="18"/>
  <c r="AB141" i="18"/>
  <c r="T111" i="18"/>
  <c r="AB89" i="18"/>
  <c r="T29" i="18"/>
  <c r="K136" i="18"/>
  <c r="K51" i="18"/>
  <c r="AB68" i="18"/>
  <c r="K44" i="18"/>
  <c r="T121" i="18"/>
  <c r="AB99" i="18"/>
  <c r="K158" i="18"/>
  <c r="K126" i="18"/>
  <c r="T38" i="18"/>
  <c r="M87" i="16"/>
  <c r="T142" i="18"/>
  <c r="K68" i="18"/>
  <c r="M116" i="16"/>
  <c r="M127" i="16"/>
  <c r="M24" i="16"/>
  <c r="M114" i="16"/>
  <c r="T99" i="18"/>
  <c r="M76" i="16"/>
  <c r="K57" i="18"/>
  <c r="M136" i="16"/>
  <c r="AB86" i="18"/>
  <c r="M59" i="17"/>
  <c r="M71" i="16"/>
  <c r="M83" i="17"/>
  <c r="M15" i="16"/>
  <c r="M17" i="17"/>
  <c r="T144" i="18"/>
  <c r="T24" i="18"/>
  <c r="T113" i="18"/>
  <c r="T74" i="18"/>
  <c r="T60" i="18"/>
  <c r="T26" i="18"/>
  <c r="K79" i="18"/>
  <c r="AB33" i="18"/>
  <c r="T129" i="18"/>
  <c r="AB108" i="18"/>
  <c r="AB82" i="18"/>
  <c r="AB51" i="18"/>
  <c r="M82" i="16"/>
  <c r="AB13" i="18"/>
  <c r="M75" i="16"/>
  <c r="K41" i="18"/>
  <c r="K140" i="18"/>
  <c r="M145" i="16"/>
  <c r="M42" i="16"/>
  <c r="M20" i="16"/>
  <c r="K66" i="18"/>
  <c r="M108" i="16"/>
  <c r="M27" i="16"/>
  <c r="AB95" i="18"/>
  <c r="M67" i="16"/>
  <c r="AB29" i="18"/>
  <c r="AB112" i="18"/>
  <c r="K97" i="18"/>
  <c r="M118" i="16"/>
  <c r="M84" i="16"/>
  <c r="AB128" i="18"/>
  <c r="T151" i="18"/>
  <c r="T149" i="18"/>
  <c r="T71" i="18"/>
  <c r="T32" i="18"/>
  <c r="T109" i="18"/>
  <c r="T83" i="18"/>
  <c r="AB53" i="18"/>
  <c r="AB27" i="18"/>
  <c r="T14" i="18"/>
  <c r="T137" i="18"/>
  <c r="AB107" i="18"/>
  <c r="T85" i="18"/>
  <c r="K19" i="18"/>
  <c r="K127" i="18"/>
  <c r="K154" i="18"/>
  <c r="K96" i="18"/>
  <c r="T56" i="18"/>
  <c r="T159" i="18"/>
  <c r="AB142" i="18"/>
  <c r="T95" i="18"/>
  <c r="T154" i="18"/>
  <c r="K117" i="18"/>
  <c r="K27" i="18"/>
  <c r="M156" i="16"/>
  <c r="M96" i="16"/>
  <c r="AB121" i="18"/>
  <c r="T107" i="18"/>
  <c r="M151" i="16"/>
  <c r="T115" i="18"/>
  <c r="M144" i="16"/>
  <c r="M131" i="16"/>
  <c r="K37" i="18"/>
  <c r="M94" i="16"/>
  <c r="T9" i="18"/>
  <c r="T152" i="18"/>
  <c r="AB137" i="18"/>
  <c r="M11" i="16"/>
  <c r="K80" i="18"/>
  <c r="K31" i="18"/>
  <c r="M140" i="16"/>
  <c r="M102" i="16"/>
  <c r="M68" i="16"/>
  <c r="M90" i="16"/>
  <c r="M115" i="17"/>
  <c r="T84" i="18"/>
  <c r="T75" i="18"/>
  <c r="T67" i="18"/>
  <c r="T54" i="18"/>
  <c r="T41" i="18"/>
  <c r="T37" i="18"/>
  <c r="T126" i="18"/>
  <c r="T117" i="18"/>
  <c r="T100" i="18"/>
  <c r="T96" i="18"/>
  <c r="T79" i="18"/>
  <c r="T10" i="18"/>
  <c r="T52" i="18"/>
  <c r="AB17" i="18"/>
  <c r="T69" i="18"/>
  <c r="T43" i="18"/>
  <c r="AB129" i="18"/>
  <c r="K59" i="18"/>
  <c r="K131" i="18"/>
  <c r="AB102" i="18"/>
  <c r="T16" i="18"/>
  <c r="AB59" i="18"/>
  <c r="M142" i="16"/>
  <c r="M39" i="16"/>
  <c r="K71" i="18"/>
  <c r="K24" i="18"/>
  <c r="M123" i="16"/>
  <c r="M85" i="16"/>
  <c r="T46" i="18"/>
  <c r="T125" i="18"/>
  <c r="AB60" i="18"/>
  <c r="M33" i="16"/>
  <c r="K72" i="18"/>
  <c r="AB26" i="18"/>
  <c r="T81" i="18"/>
  <c r="T80" i="18"/>
  <c r="T58" i="18"/>
  <c r="T122" i="18"/>
  <c r="T87" i="18"/>
  <c r="AB66" i="18"/>
  <c r="T57" i="18"/>
  <c r="T40" i="18"/>
  <c r="AB31" i="18"/>
  <c r="T27" i="18"/>
  <c r="T18" i="18"/>
  <c r="T145" i="18"/>
  <c r="AB115" i="18"/>
  <c r="T94" i="18"/>
  <c r="K55" i="18"/>
  <c r="K53" i="18"/>
  <c r="T30" i="18"/>
  <c r="K144" i="18"/>
  <c r="T59" i="18"/>
  <c r="K12" i="18"/>
  <c r="K10" i="18"/>
  <c r="T155" i="18"/>
  <c r="AB125" i="18"/>
  <c r="T103" i="18"/>
  <c r="AB73" i="18"/>
  <c r="K135" i="18"/>
  <c r="K61" i="18"/>
  <c r="T39" i="18"/>
  <c r="M70" i="16"/>
  <c r="M99" i="16"/>
  <c r="AB12" i="18"/>
  <c r="M110" i="16"/>
  <c r="M41" i="16"/>
  <c r="M12" i="16"/>
  <c r="K70" i="18"/>
  <c r="M111" i="16"/>
  <c r="M59" i="16"/>
  <c r="K88" i="18"/>
  <c r="M101" i="16"/>
  <c r="T68" i="18"/>
  <c r="M10" i="17"/>
  <c r="M100" i="17"/>
  <c r="T108" i="18"/>
  <c r="M157" i="17"/>
  <c r="M128" i="17"/>
  <c r="M146" i="17"/>
  <c r="K23" i="18"/>
  <c r="K58" i="18"/>
  <c r="M153" i="16"/>
  <c r="M159" i="16"/>
  <c r="M125" i="16"/>
  <c r="T127" i="18"/>
  <c r="T88" i="18"/>
  <c r="T45" i="18"/>
  <c r="T130" i="18"/>
  <c r="T70" i="18"/>
  <c r="T61" i="18"/>
  <c r="T53" i="18"/>
  <c r="T158" i="18"/>
  <c r="T128" i="18"/>
  <c r="AB81" i="18"/>
  <c r="K93" i="18"/>
  <c r="T25" i="18"/>
  <c r="K139" i="18"/>
  <c r="K87" i="18"/>
  <c r="T55" i="18"/>
  <c r="T86" i="18"/>
  <c r="AB153" i="18"/>
  <c r="K109" i="18"/>
  <c r="M130" i="16"/>
  <c r="M104" i="16"/>
  <c r="M19" i="16"/>
  <c r="AB94" i="18"/>
  <c r="M25" i="16"/>
  <c r="K155" i="18"/>
  <c r="M97" i="16"/>
  <c r="M45" i="16"/>
  <c r="M16" i="16"/>
  <c r="AB111" i="18"/>
  <c r="T13" i="18"/>
  <c r="T141" i="18"/>
  <c r="M54" i="16"/>
  <c r="T98" i="18"/>
  <c r="T89" i="18"/>
  <c r="M28" i="16"/>
  <c r="M137" i="16"/>
  <c r="M117" i="17"/>
  <c r="K138" i="42"/>
  <c r="T123" i="18"/>
  <c r="T110" i="18"/>
  <c r="T97" i="18"/>
  <c r="T93" i="18"/>
  <c r="T15" i="18"/>
  <c r="T153" i="18"/>
  <c r="T139" i="18"/>
  <c r="AB74" i="18"/>
  <c r="T44" i="18"/>
  <c r="T23" i="18"/>
  <c r="AB14" i="18"/>
  <c r="K17" i="18"/>
  <c r="T102" i="18"/>
  <c r="AB43" i="18"/>
  <c r="K18" i="18"/>
  <c r="K110" i="18"/>
  <c r="AB72" i="18"/>
  <c r="AB38" i="18"/>
  <c r="K113" i="18"/>
  <c r="T138" i="18"/>
  <c r="T112" i="18"/>
  <c r="T51" i="18"/>
  <c r="K74" i="18"/>
  <c r="AB52" i="18"/>
  <c r="K28" i="18"/>
  <c r="AB16" i="18"/>
  <c r="M53" i="16"/>
  <c r="K114" i="18"/>
  <c r="AB85" i="18"/>
  <c r="T42" i="18"/>
  <c r="M47" i="16"/>
  <c r="K123" i="18"/>
  <c r="T33" i="18"/>
  <c r="M58" i="16"/>
  <c r="K42" i="18"/>
  <c r="K40" i="18"/>
  <c r="K38" i="18"/>
  <c r="M128" i="16"/>
  <c r="K32" i="18"/>
  <c r="M73" i="16"/>
  <c r="T116" i="18"/>
  <c r="M32" i="16"/>
  <c r="M157" i="16"/>
  <c r="AB25" i="18"/>
  <c r="K33" i="18"/>
  <c r="AB103" i="18"/>
  <c r="AB30" i="18"/>
  <c r="M48" i="17"/>
  <c r="M81" i="17"/>
  <c r="G138" i="43"/>
  <c r="I138" i="43"/>
  <c r="H138" i="43"/>
  <c r="K138" i="43" s="1"/>
  <c r="O138" i="42"/>
  <c r="M138" i="42"/>
  <c r="L138" i="42"/>
  <c r="N138" i="42"/>
  <c r="L145" i="43"/>
  <c r="N145" i="43"/>
  <c r="O145" i="43"/>
  <c r="M145" i="43"/>
  <c r="M140" i="41"/>
  <c r="O140" i="41"/>
  <c r="L140" i="41"/>
  <c r="N140" i="41"/>
  <c r="L137" i="43"/>
  <c r="N137" i="43"/>
  <c r="M137" i="43"/>
  <c r="O137" i="43"/>
  <c r="N143" i="43"/>
  <c r="M143" i="43"/>
  <c r="O143" i="43"/>
  <c r="L143" i="43"/>
  <c r="M142" i="43"/>
  <c r="O142" i="43"/>
  <c r="L142" i="43"/>
  <c r="N142" i="43"/>
  <c r="N139" i="43"/>
  <c r="O139" i="43"/>
  <c r="L139" i="43"/>
  <c r="M139" i="43"/>
  <c r="O16" i="41"/>
  <c r="S6" i="41"/>
  <c r="Q6" i="41"/>
  <c r="T6" i="41"/>
  <c r="R6" i="41"/>
  <c r="P6" i="41"/>
  <c r="I6" i="41"/>
  <c r="J6" i="41"/>
  <c r="G16" i="41"/>
  <c r="L16" i="41" s="1"/>
  <c r="H6" i="41"/>
  <c r="T6" i="40"/>
  <c r="P6" i="40"/>
  <c r="S6" i="40"/>
  <c r="R6" i="40"/>
  <c r="Q6" i="40"/>
  <c r="J6" i="40"/>
  <c r="I6" i="40"/>
  <c r="H6" i="40"/>
  <c r="I11" i="41"/>
  <c r="H11" i="41"/>
  <c r="J11" i="41"/>
  <c r="Q9" i="41"/>
  <c r="S9" i="41"/>
  <c r="P9" i="41"/>
  <c r="T9" i="41"/>
  <c r="R9" i="41"/>
  <c r="I9" i="41"/>
  <c r="H9" i="41"/>
  <c r="J9" i="41"/>
  <c r="Q9" i="40"/>
  <c r="T9" i="40"/>
  <c r="P9" i="40"/>
  <c r="R9" i="40"/>
  <c r="S9" i="40"/>
  <c r="I9" i="40"/>
  <c r="J9" i="40"/>
  <c r="M9" i="40"/>
  <c r="H9" i="40"/>
  <c r="M7" i="40"/>
  <c r="N7" i="40"/>
  <c r="L7" i="40"/>
  <c r="N8" i="40"/>
  <c r="L8" i="40"/>
  <c r="O124" i="37"/>
  <c r="M124" i="37"/>
  <c r="L124" i="37"/>
  <c r="N124" i="37"/>
  <c r="P17" i="35"/>
  <c r="O17" i="35"/>
  <c r="P16" i="35"/>
  <c r="O16" i="35"/>
  <c r="P15" i="35"/>
  <c r="O15" i="35"/>
  <c r="P14" i="35"/>
  <c r="O14" i="35"/>
  <c r="P13" i="35"/>
  <c r="O13" i="35"/>
  <c r="P12" i="35"/>
  <c r="O12" i="35"/>
  <c r="P11" i="35"/>
  <c r="O11" i="35"/>
  <c r="P10" i="35"/>
  <c r="O10" i="35"/>
  <c r="P9" i="35"/>
  <c r="O9" i="35"/>
  <c r="P8" i="35"/>
  <c r="O8" i="35"/>
  <c r="E16" i="41"/>
  <c r="F16" i="41" s="1"/>
  <c r="F6" i="41"/>
  <c r="L126" i="37"/>
  <c r="N126" i="37"/>
  <c r="K126" i="37"/>
  <c r="O126" i="37"/>
  <c r="M126" i="37"/>
  <c r="I138" i="41"/>
  <c r="G138" i="41"/>
  <c r="H138" i="41"/>
  <c r="K138" i="41" s="1"/>
  <c r="I39" i="35"/>
  <c r="H39" i="35"/>
  <c r="H38" i="35"/>
  <c r="I38" i="35"/>
  <c r="H37" i="35"/>
  <c r="I37" i="35"/>
  <c r="O15" i="33"/>
  <c r="N15" i="33"/>
  <c r="I145" i="41"/>
  <c r="G145" i="41"/>
  <c r="H145" i="41"/>
  <c r="K145" i="41" s="1"/>
  <c r="I144" i="41"/>
  <c r="G144" i="41"/>
  <c r="H144" i="41"/>
  <c r="K144" i="41" s="1"/>
  <c r="H140" i="41"/>
  <c r="K140" i="41" s="1"/>
  <c r="I140" i="41"/>
  <c r="G140" i="41"/>
  <c r="H137" i="41"/>
  <c r="K137" i="41" s="1"/>
  <c r="I137" i="41"/>
  <c r="G137" i="41"/>
  <c r="H139" i="41"/>
  <c r="K139" i="41" s="1"/>
  <c r="I139" i="41"/>
  <c r="G139" i="41"/>
  <c r="I142" i="41"/>
  <c r="H142" i="41"/>
  <c r="K142" i="41" s="1"/>
  <c r="G142" i="41"/>
  <c r="H141" i="41"/>
  <c r="K141" i="41" s="1"/>
  <c r="I141" i="41"/>
  <c r="G141" i="41"/>
  <c r="I143" i="41"/>
  <c r="G143" i="41"/>
  <c r="H143" i="41"/>
  <c r="K143" i="41" s="1"/>
  <c r="M13" i="41"/>
  <c r="N13" i="41"/>
  <c r="L13" i="41"/>
  <c r="N10" i="41"/>
  <c r="M10" i="41"/>
  <c r="L10" i="41"/>
  <c r="N14" i="41"/>
  <c r="L14" i="41"/>
  <c r="M14" i="41"/>
  <c r="M7" i="41"/>
  <c r="L7" i="41"/>
  <c r="N7" i="41"/>
  <c r="M8" i="41"/>
  <c r="L8" i="41"/>
  <c r="N8" i="41"/>
  <c r="N15" i="41"/>
  <c r="L15" i="41"/>
  <c r="M15" i="41"/>
  <c r="I33" i="35"/>
  <c r="H33" i="35"/>
  <c r="H35" i="35"/>
  <c r="I35" i="35"/>
  <c r="Q6" i="38"/>
  <c r="S6" i="38"/>
  <c r="T6" i="38"/>
  <c r="R6" i="38"/>
  <c r="P6" i="38"/>
  <c r="T7" i="39"/>
  <c r="AA19" i="39" s="1"/>
  <c r="R7" i="39"/>
  <c r="S7" i="39"/>
  <c r="P7" i="39"/>
  <c r="Q7" i="39"/>
  <c r="P6" i="39"/>
  <c r="R6" i="39"/>
  <c r="T6" i="39"/>
  <c r="Q6" i="39"/>
  <c r="S6" i="39"/>
  <c r="S9" i="38"/>
  <c r="T9" i="38"/>
  <c r="Q9" i="38"/>
  <c r="P9" i="38"/>
  <c r="R9" i="38"/>
  <c r="AA19" i="38"/>
  <c r="S7" i="38"/>
  <c r="Q7" i="38"/>
  <c r="P7" i="38"/>
  <c r="T7" i="38"/>
  <c r="R7" i="38"/>
  <c r="L8" i="39"/>
  <c r="N8" i="39"/>
  <c r="I143" i="42"/>
  <c r="G143" i="42"/>
  <c r="H143" i="42"/>
  <c r="K143" i="42" s="1"/>
  <c r="I144" i="42"/>
  <c r="H144" i="42"/>
  <c r="K144" i="42" s="1"/>
  <c r="G144" i="42"/>
  <c r="H141" i="42"/>
  <c r="K141" i="42" s="1"/>
  <c r="I141" i="42"/>
  <c r="G141" i="42"/>
  <c r="H145" i="42"/>
  <c r="K145" i="42" s="1"/>
  <c r="G145" i="42"/>
  <c r="I145" i="42"/>
  <c r="H137" i="42"/>
  <c r="K137" i="42" s="1"/>
  <c r="G137" i="42"/>
  <c r="I137" i="42"/>
  <c r="G142" i="42"/>
  <c r="H142" i="42"/>
  <c r="K142" i="42" s="1"/>
  <c r="I142" i="42"/>
  <c r="H139" i="42"/>
  <c r="K139" i="42" s="1"/>
  <c r="I139" i="42"/>
  <c r="G139" i="42"/>
  <c r="H126" i="37"/>
  <c r="I126" i="37"/>
  <c r="G126" i="37"/>
  <c r="H124" i="37"/>
  <c r="G124" i="37"/>
  <c r="H127" i="37"/>
  <c r="F129" i="37"/>
  <c r="I127" i="37"/>
  <c r="G127" i="37"/>
  <c r="I128" i="37"/>
  <c r="G128" i="37"/>
  <c r="H128" i="37"/>
  <c r="O42" i="33"/>
  <c r="N42" i="33"/>
  <c r="O34" i="33"/>
  <c r="N34" i="33"/>
  <c r="O31" i="33"/>
  <c r="N31" i="33"/>
  <c r="O33" i="33"/>
  <c r="N33" i="33"/>
  <c r="O35" i="33"/>
  <c r="N35" i="33"/>
  <c r="O37" i="33"/>
  <c r="N37" i="33"/>
  <c r="O39" i="33"/>
  <c r="N39" i="33"/>
  <c r="O41" i="33"/>
  <c r="N41" i="33"/>
  <c r="M8" i="38"/>
  <c r="J8" i="38"/>
  <c r="H8" i="38"/>
  <c r="I8" i="38"/>
  <c r="I10" i="38"/>
  <c r="H10" i="38"/>
  <c r="J10" i="38"/>
  <c r="I6" i="38"/>
  <c r="J6" i="38"/>
  <c r="H6" i="38"/>
  <c r="J7" i="38"/>
  <c r="H7" i="38"/>
  <c r="I7" i="38"/>
  <c r="X37" i="35"/>
  <c r="Y37" i="35"/>
  <c r="Y34" i="35"/>
  <c r="X34" i="35"/>
  <c r="X35" i="35"/>
  <c r="Y35" i="35"/>
  <c r="Y36" i="35"/>
  <c r="X36" i="35"/>
  <c r="Y30" i="35"/>
  <c r="X30" i="35"/>
  <c r="Y38" i="35"/>
  <c r="X38" i="35"/>
  <c r="Y32" i="35"/>
  <c r="X32" i="35"/>
  <c r="Y40" i="35"/>
  <c r="X40" i="35"/>
  <c r="AF8" i="35"/>
  <c r="AE8" i="35"/>
  <c r="AF11" i="35"/>
  <c r="AE11" i="35"/>
  <c r="AF10" i="35"/>
  <c r="AE10" i="35"/>
  <c r="AF9" i="35"/>
  <c r="AE9" i="35"/>
  <c r="AF18" i="35"/>
  <c r="AE18" i="35"/>
  <c r="H134" i="40"/>
  <c r="I134" i="40"/>
  <c r="G134" i="40"/>
  <c r="H134" i="38"/>
  <c r="I134" i="38"/>
  <c r="G134" i="38"/>
  <c r="AP18" i="35"/>
  <c r="AN18" i="35"/>
  <c r="AR18" i="35"/>
  <c r="AO18" i="35"/>
  <c r="AQ18" i="35"/>
  <c r="AP9" i="35"/>
  <c r="AN9" i="35"/>
  <c r="AR9" i="35"/>
  <c r="AQ9" i="35"/>
  <c r="AO9" i="35"/>
  <c r="I8" i="35"/>
  <c r="H8" i="35"/>
  <c r="M134" i="40"/>
  <c r="K134" i="40"/>
  <c r="L134" i="40"/>
  <c r="O134" i="40"/>
  <c r="N134" i="40"/>
  <c r="AP13" i="35"/>
  <c r="AN13" i="35"/>
  <c r="AR13" i="35"/>
  <c r="AQ13" i="35"/>
  <c r="AO13" i="35"/>
  <c r="AP17" i="35"/>
  <c r="AN17" i="35"/>
  <c r="AO17" i="35"/>
  <c r="AQ17" i="35"/>
  <c r="AR17" i="35"/>
  <c r="AP14" i="35"/>
  <c r="AN14" i="35"/>
  <c r="AR14" i="35"/>
  <c r="AQ14" i="35"/>
  <c r="AO14" i="35"/>
  <c r="AP15" i="35"/>
  <c r="AQ15" i="35"/>
  <c r="AR15" i="35"/>
  <c r="AN15" i="35"/>
  <c r="AO15" i="35"/>
  <c r="AP16" i="35"/>
  <c r="AQ16" i="35"/>
  <c r="AN16" i="35"/>
  <c r="AO16" i="35"/>
  <c r="AR16" i="35"/>
  <c r="H11" i="35"/>
  <c r="I11" i="35"/>
  <c r="I12" i="35"/>
  <c r="H12" i="35"/>
  <c r="I9" i="35"/>
  <c r="H9" i="35"/>
  <c r="I13" i="35"/>
  <c r="H13" i="35"/>
  <c r="I17" i="35"/>
  <c r="H17" i="35"/>
  <c r="H10" i="35"/>
  <c r="I10" i="35"/>
  <c r="I14" i="35"/>
  <c r="H14" i="35"/>
  <c r="J8" i="39"/>
  <c r="M8" i="39"/>
  <c r="H8" i="39"/>
  <c r="I8" i="39"/>
  <c r="J9" i="39"/>
  <c r="H9" i="39"/>
  <c r="I9" i="39"/>
  <c r="M9" i="39"/>
  <c r="H10" i="39"/>
  <c r="J10" i="39"/>
  <c r="I10" i="39"/>
  <c r="H6" i="39"/>
  <c r="J6" i="39"/>
  <c r="I6" i="39"/>
  <c r="AX10" i="35"/>
  <c r="BB10" i="35"/>
  <c r="BA10" i="35"/>
  <c r="AZ10" i="35"/>
  <c r="AY10" i="35"/>
  <c r="AX18" i="35"/>
  <c r="BB18" i="35"/>
  <c r="AZ18" i="35"/>
  <c r="BA18" i="35"/>
  <c r="AY18" i="35"/>
  <c r="AX14" i="35"/>
  <c r="BB14" i="35"/>
  <c r="AY14" i="35"/>
  <c r="BA14" i="35"/>
  <c r="AZ14" i="35"/>
  <c r="AX15" i="35"/>
  <c r="BB15" i="35"/>
  <c r="AZ15" i="35"/>
  <c r="AY15" i="35"/>
  <c r="BA15" i="35"/>
  <c r="AX8" i="35"/>
  <c r="AZ8" i="35"/>
  <c r="BA8" i="35"/>
  <c r="AY8" i="35"/>
  <c r="BB8" i="35"/>
  <c r="AX12" i="35"/>
  <c r="AZ12" i="35"/>
  <c r="BB12" i="35"/>
  <c r="BA12" i="35"/>
  <c r="AY12" i="35"/>
  <c r="AX16" i="35"/>
  <c r="AZ16" i="35"/>
  <c r="BA16" i="35"/>
  <c r="AY16" i="35"/>
  <c r="BB16" i="35"/>
  <c r="AX9" i="35"/>
  <c r="BA9" i="35"/>
  <c r="BB9" i="35"/>
  <c r="AZ9" i="35"/>
  <c r="AY9" i="35"/>
  <c r="AX13" i="35"/>
  <c r="AY13" i="35"/>
  <c r="BB13" i="35"/>
  <c r="BA13" i="35"/>
  <c r="AZ13" i="35"/>
  <c r="AX17" i="35"/>
  <c r="BA17" i="35"/>
  <c r="AZ17" i="35"/>
  <c r="AY17" i="35"/>
  <c r="BB17" i="35"/>
  <c r="X8" i="35"/>
  <c r="Y8" i="35"/>
  <c r="X10" i="35"/>
  <c r="Y10" i="35"/>
  <c r="X11" i="35"/>
  <c r="Y11" i="35"/>
  <c r="X9" i="35"/>
  <c r="Y9" i="35"/>
  <c r="X18" i="35"/>
  <c r="Y18" i="35"/>
  <c r="X16" i="35"/>
  <c r="Y16" i="35"/>
  <c r="X17" i="35"/>
  <c r="Y17" i="35"/>
  <c r="X15" i="35"/>
  <c r="Y15" i="35"/>
  <c r="X12" i="35"/>
  <c r="Y12" i="35"/>
  <c r="X13" i="35"/>
  <c r="Y13" i="35"/>
  <c r="X14" i="35"/>
  <c r="Y14" i="35"/>
  <c r="O141" i="30"/>
  <c r="N141" i="30"/>
  <c r="O144" i="30"/>
  <c r="N144" i="30"/>
  <c r="O146" i="30"/>
  <c r="N146" i="30"/>
  <c r="N143" i="30"/>
  <c r="O143" i="30"/>
  <c r="N151" i="30"/>
  <c r="O151" i="30"/>
  <c r="O148" i="30"/>
  <c r="N148" i="30"/>
  <c r="N235" i="30"/>
  <c r="O235" i="30"/>
  <c r="O232" i="30"/>
  <c r="N232" i="30"/>
  <c r="O234" i="30"/>
  <c r="N234" i="30"/>
  <c r="N231" i="30"/>
  <c r="O231" i="30"/>
  <c r="N239" i="30"/>
  <c r="O239" i="30"/>
  <c r="O236" i="30"/>
  <c r="N236" i="30"/>
  <c r="N147" i="30"/>
  <c r="O147" i="30"/>
  <c r="O119" i="30"/>
  <c r="N119" i="30"/>
  <c r="O122" i="30"/>
  <c r="N122" i="30"/>
  <c r="O124" i="30"/>
  <c r="N124" i="30"/>
  <c r="N121" i="30"/>
  <c r="O121" i="30"/>
  <c r="N129" i="30"/>
  <c r="O129" i="30"/>
  <c r="N126" i="30"/>
  <c r="O126" i="30"/>
  <c r="O230" i="30"/>
  <c r="N230" i="30"/>
  <c r="O142" i="30"/>
  <c r="N142" i="30"/>
  <c r="N125" i="30"/>
  <c r="O125" i="30"/>
  <c r="O59" i="30"/>
  <c r="N59" i="30"/>
  <c r="O75" i="30"/>
  <c r="N75" i="30"/>
  <c r="O83" i="30"/>
  <c r="N83" i="30"/>
  <c r="N61" i="30"/>
  <c r="O61" i="30"/>
  <c r="N80" i="30"/>
  <c r="O80" i="30"/>
  <c r="O77" i="30"/>
  <c r="N77" i="30"/>
  <c r="O149" i="30"/>
  <c r="N149" i="30"/>
  <c r="O185" i="30"/>
  <c r="N185" i="30"/>
  <c r="O194" i="30"/>
  <c r="N194" i="30"/>
  <c r="O193" i="30"/>
  <c r="N193" i="30"/>
  <c r="O188" i="30"/>
  <c r="N188" i="30"/>
  <c r="O190" i="30"/>
  <c r="N190" i="30"/>
  <c r="N187" i="30"/>
  <c r="O187" i="30"/>
  <c r="N195" i="30"/>
  <c r="O195" i="30"/>
  <c r="N192" i="30"/>
  <c r="O192" i="30"/>
  <c r="O189" i="30"/>
  <c r="N189" i="30"/>
  <c r="O186" i="30"/>
  <c r="N186" i="30"/>
  <c r="O33" i="31"/>
  <c r="N33" i="31"/>
  <c r="O34" i="31"/>
  <c r="N34" i="31"/>
  <c r="O36" i="31"/>
  <c r="N36" i="31"/>
  <c r="O40" i="31"/>
  <c r="N40" i="31"/>
  <c r="N35" i="31"/>
  <c r="O35" i="31"/>
  <c r="N37" i="31"/>
  <c r="O37" i="31"/>
  <c r="O32" i="31"/>
  <c r="N32" i="31"/>
  <c r="N41" i="31"/>
  <c r="O41" i="31"/>
  <c r="O38" i="31"/>
  <c r="N38" i="31"/>
  <c r="J157" i="28"/>
  <c r="I157" i="28"/>
  <c r="L157" i="28"/>
  <c r="M157" i="28"/>
  <c r="K157" i="28"/>
  <c r="M155" i="28"/>
  <c r="L155" i="28"/>
  <c r="J155" i="28"/>
  <c r="I155" i="28"/>
  <c r="K155" i="28"/>
  <c r="K153" i="28"/>
  <c r="J153" i="28"/>
  <c r="L153" i="28"/>
  <c r="M153" i="28"/>
  <c r="I153" i="28"/>
  <c r="J148" i="28"/>
  <c r="I148" i="28"/>
  <c r="M148" i="28"/>
  <c r="K148" i="28"/>
  <c r="L148" i="28"/>
  <c r="K98" i="28"/>
  <c r="I98" i="28"/>
  <c r="M98" i="28"/>
  <c r="L98" i="28"/>
  <c r="J98" i="28"/>
  <c r="M94" i="28"/>
  <c r="L94" i="28"/>
  <c r="I94" i="28"/>
  <c r="K94" i="28"/>
  <c r="J94" i="28"/>
  <c r="K72" i="28"/>
  <c r="M72" i="28"/>
  <c r="I72" i="28"/>
  <c r="L72" i="28"/>
  <c r="J72" i="28"/>
  <c r="K67" i="28"/>
  <c r="J67" i="28"/>
  <c r="I67" i="28"/>
  <c r="L67" i="28"/>
  <c r="M67" i="28"/>
  <c r="M66" i="28"/>
  <c r="L66" i="28"/>
  <c r="I66" i="28"/>
  <c r="J66" i="28"/>
  <c r="K66" i="28"/>
  <c r="M43" i="28"/>
  <c r="L43" i="28"/>
  <c r="K43" i="28"/>
  <c r="I43" i="28"/>
  <c r="J43" i="28"/>
  <c r="M19" i="28"/>
  <c r="I19" i="28"/>
  <c r="K19" i="28"/>
  <c r="J19" i="28"/>
  <c r="L19" i="28"/>
  <c r="K123" i="28"/>
  <c r="J123" i="28"/>
  <c r="I123" i="28"/>
  <c r="L123" i="28"/>
  <c r="M123" i="28"/>
  <c r="L95" i="28"/>
  <c r="M95" i="28"/>
  <c r="K95" i="28"/>
  <c r="J95" i="28"/>
  <c r="I95" i="28"/>
  <c r="M52" i="28"/>
  <c r="L52" i="28"/>
  <c r="K52" i="28"/>
  <c r="J52" i="28"/>
  <c r="I52" i="28"/>
  <c r="L29" i="28"/>
  <c r="K29" i="28"/>
  <c r="J29" i="28"/>
  <c r="M29" i="28"/>
  <c r="I29" i="28"/>
  <c r="M28" i="28"/>
  <c r="J28" i="28"/>
  <c r="I28" i="28"/>
  <c r="L28" i="28"/>
  <c r="K28" i="28"/>
  <c r="J10" i="28"/>
  <c r="I10" i="28"/>
  <c r="K10" i="28"/>
  <c r="M10" i="28"/>
  <c r="L10" i="28"/>
  <c r="J18" i="28"/>
  <c r="I18" i="28"/>
  <c r="M18" i="28"/>
  <c r="K18" i="28"/>
  <c r="L18" i="28"/>
  <c r="J27" i="28"/>
  <c r="I27" i="28"/>
  <c r="M27" i="28"/>
  <c r="L27" i="28"/>
  <c r="K27" i="28"/>
  <c r="J36" i="28"/>
  <c r="I36" i="28"/>
  <c r="K36" i="28"/>
  <c r="L36" i="28"/>
  <c r="M36" i="28"/>
  <c r="J44" i="28"/>
  <c r="I44" i="28"/>
  <c r="L44" i="28"/>
  <c r="K44" i="28"/>
  <c r="M44" i="28"/>
  <c r="J53" i="28"/>
  <c r="I53" i="28"/>
  <c r="M53" i="28"/>
  <c r="L53" i="28"/>
  <c r="K53" i="28"/>
  <c r="J61" i="28"/>
  <c r="I61" i="28"/>
  <c r="M61" i="28"/>
  <c r="L61" i="28"/>
  <c r="K61" i="28"/>
  <c r="J70" i="28"/>
  <c r="I70" i="28"/>
  <c r="M70" i="28"/>
  <c r="L70" i="28"/>
  <c r="K70" i="28"/>
  <c r="I96" i="28"/>
  <c r="K96" i="28"/>
  <c r="J96" i="28"/>
  <c r="M96" i="28"/>
  <c r="L96" i="28"/>
  <c r="H104" i="28"/>
  <c r="J101" i="28"/>
  <c r="K101" i="28"/>
  <c r="I101" i="28"/>
  <c r="M101" i="28"/>
  <c r="L101" i="28"/>
  <c r="K107" i="28"/>
  <c r="J107" i="28"/>
  <c r="I107" i="28"/>
  <c r="M107" i="28"/>
  <c r="L107" i="28"/>
  <c r="L112" i="28"/>
  <c r="J112" i="28"/>
  <c r="I112" i="28"/>
  <c r="M112" i="28"/>
  <c r="K112" i="28"/>
  <c r="M117" i="28"/>
  <c r="J117" i="28"/>
  <c r="I117" i="28"/>
  <c r="L117" i="28"/>
  <c r="K117" i="28"/>
  <c r="I13" i="28"/>
  <c r="K13" i="28"/>
  <c r="J13" i="28"/>
  <c r="M13" i="28"/>
  <c r="L13" i="28"/>
  <c r="I22" i="28"/>
  <c r="L22" i="28"/>
  <c r="K22" i="28"/>
  <c r="J22" i="28"/>
  <c r="M22" i="28"/>
  <c r="I30" i="28"/>
  <c r="M30" i="28"/>
  <c r="L30" i="28"/>
  <c r="K30" i="28"/>
  <c r="J30" i="28"/>
  <c r="I39" i="28"/>
  <c r="M39" i="28"/>
  <c r="L39" i="28"/>
  <c r="K39" i="28"/>
  <c r="J39" i="28"/>
  <c r="I47" i="28"/>
  <c r="M47" i="28"/>
  <c r="K47" i="28"/>
  <c r="J47" i="28"/>
  <c r="L47" i="28"/>
  <c r="I56" i="28"/>
  <c r="M56" i="28"/>
  <c r="L56" i="28"/>
  <c r="K56" i="28"/>
  <c r="J56" i="28"/>
  <c r="I65" i="28"/>
  <c r="M65" i="28"/>
  <c r="L65" i="28"/>
  <c r="K65" i="28"/>
  <c r="J65" i="28"/>
  <c r="J75" i="28"/>
  <c r="I75" i="28"/>
  <c r="M75" i="28"/>
  <c r="L75" i="28"/>
  <c r="K75" i="28"/>
  <c r="K81" i="28"/>
  <c r="I81" i="28"/>
  <c r="J81" i="28"/>
  <c r="M81" i="28"/>
  <c r="L81" i="28"/>
  <c r="L86" i="28"/>
  <c r="I86" i="28"/>
  <c r="M86" i="28"/>
  <c r="K86" i="28"/>
  <c r="J86" i="28"/>
  <c r="M92" i="28"/>
  <c r="I92" i="28"/>
  <c r="L92" i="28"/>
  <c r="K92" i="28"/>
  <c r="J92" i="28"/>
  <c r="I97" i="28"/>
  <c r="K97" i="28"/>
  <c r="J97" i="28"/>
  <c r="M97" i="28"/>
  <c r="L97" i="28"/>
  <c r="I102" i="28"/>
  <c r="J102" i="28"/>
  <c r="L102" i="28"/>
  <c r="K102" i="28"/>
  <c r="M102" i="28"/>
  <c r="M138" i="28"/>
  <c r="L138" i="28"/>
  <c r="I138" i="28"/>
  <c r="K138" i="28"/>
  <c r="J138" i="28"/>
  <c r="H146" i="28"/>
  <c r="J139" i="28"/>
  <c r="I139" i="28"/>
  <c r="K139" i="28"/>
  <c r="M139" i="28"/>
  <c r="L139" i="28"/>
  <c r="L149" i="28"/>
  <c r="I149" i="28"/>
  <c r="M149" i="28"/>
  <c r="K149" i="28"/>
  <c r="J149" i="28"/>
  <c r="L150" i="28"/>
  <c r="K150" i="28"/>
  <c r="M150" i="28"/>
  <c r="I150" i="28"/>
  <c r="J150" i="28"/>
  <c r="M8" i="28"/>
  <c r="L8" i="28"/>
  <c r="K8" i="28"/>
  <c r="I8" i="28"/>
  <c r="J8" i="28"/>
  <c r="M16" i="28"/>
  <c r="L16" i="28"/>
  <c r="K16" i="28"/>
  <c r="J16" i="28"/>
  <c r="I16" i="28"/>
  <c r="M25" i="28"/>
  <c r="L25" i="28"/>
  <c r="K25" i="28"/>
  <c r="J25" i="28"/>
  <c r="I25" i="28"/>
  <c r="K33" i="28"/>
  <c r="J33" i="28"/>
  <c r="I33" i="28"/>
  <c r="L33" i="28"/>
  <c r="M33" i="28"/>
  <c r="I42" i="28"/>
  <c r="J42" i="28"/>
  <c r="L42" i="28"/>
  <c r="M42" i="28"/>
  <c r="K42" i="28"/>
  <c r="J51" i="28"/>
  <c r="I51" i="28"/>
  <c r="M51" i="28"/>
  <c r="L51" i="28"/>
  <c r="K51" i="28"/>
  <c r="K59" i="28"/>
  <c r="J59" i="28"/>
  <c r="I59" i="28"/>
  <c r="M59" i="28"/>
  <c r="L59" i="28"/>
  <c r="H76" i="28"/>
  <c r="L68" i="28"/>
  <c r="K68" i="28"/>
  <c r="J68" i="28"/>
  <c r="M68" i="28"/>
  <c r="I68" i="28"/>
  <c r="M71" i="28"/>
  <c r="L71" i="28"/>
  <c r="K71" i="28"/>
  <c r="J71" i="28"/>
  <c r="I71" i="28"/>
  <c r="I113" i="28"/>
  <c r="M113" i="28"/>
  <c r="L113" i="28"/>
  <c r="J113" i="28"/>
  <c r="K113" i="28"/>
  <c r="L121" i="28"/>
  <c r="M121" i="28"/>
  <c r="K121" i="28"/>
  <c r="I121" i="28"/>
  <c r="J121" i="28"/>
  <c r="M126" i="28"/>
  <c r="I126" i="28"/>
  <c r="L126" i="28"/>
  <c r="K126" i="28"/>
  <c r="J126" i="28"/>
  <c r="I120" i="28"/>
  <c r="K120" i="28"/>
  <c r="J120" i="28"/>
  <c r="M120" i="28"/>
  <c r="L120" i="28"/>
  <c r="K127" i="28"/>
  <c r="J127" i="28"/>
  <c r="I127" i="28"/>
  <c r="M127" i="28"/>
  <c r="L127" i="28"/>
  <c r="M129" i="28"/>
  <c r="L129" i="28"/>
  <c r="K129" i="28"/>
  <c r="J129" i="28"/>
  <c r="I129" i="28"/>
  <c r="M131" i="28"/>
  <c r="L131" i="28"/>
  <c r="K131" i="28"/>
  <c r="J131" i="28"/>
  <c r="I131" i="28"/>
  <c r="M73" i="28"/>
  <c r="L73" i="28"/>
  <c r="K73" i="28"/>
  <c r="J73" i="28"/>
  <c r="I73" i="28"/>
  <c r="H90" i="28"/>
  <c r="L82" i="28"/>
  <c r="K82" i="28"/>
  <c r="J82" i="28"/>
  <c r="M82" i="28"/>
  <c r="I82" i="28"/>
  <c r="M99" i="28"/>
  <c r="L99" i="28"/>
  <c r="K99" i="28"/>
  <c r="J99" i="28"/>
  <c r="I99" i="28"/>
  <c r="I108" i="28"/>
  <c r="L108" i="28"/>
  <c r="K108" i="28"/>
  <c r="J108" i="28"/>
  <c r="M108" i="28"/>
  <c r="L116" i="28"/>
  <c r="K116" i="28"/>
  <c r="J116" i="28"/>
  <c r="M116" i="28"/>
  <c r="I116" i="28"/>
  <c r="I125" i="28"/>
  <c r="J125" i="28"/>
  <c r="M125" i="28"/>
  <c r="L125" i="28"/>
  <c r="K125" i="28"/>
  <c r="I134" i="28"/>
  <c r="M134" i="28"/>
  <c r="L134" i="28"/>
  <c r="K134" i="28"/>
  <c r="J134" i="28"/>
  <c r="I142" i="28"/>
  <c r="M142" i="28"/>
  <c r="L142" i="28"/>
  <c r="K142" i="28"/>
  <c r="J142" i="28"/>
  <c r="I151" i="28"/>
  <c r="L151" i="28"/>
  <c r="K151" i="28"/>
  <c r="J151" i="28"/>
  <c r="M151" i="28"/>
  <c r="I159" i="28"/>
  <c r="J159" i="28"/>
  <c r="L159" i="28"/>
  <c r="K159" i="28"/>
  <c r="M159" i="28"/>
  <c r="I128" i="28"/>
  <c r="K128" i="28"/>
  <c r="J128" i="28"/>
  <c r="M128" i="28"/>
  <c r="L128" i="28"/>
  <c r="I137" i="28"/>
  <c r="M137" i="28"/>
  <c r="L137" i="28"/>
  <c r="K137" i="28"/>
  <c r="J137" i="28"/>
  <c r="M145" i="28"/>
  <c r="K145" i="28"/>
  <c r="J145" i="28"/>
  <c r="I145" i="28"/>
  <c r="L145" i="28"/>
  <c r="K154" i="28"/>
  <c r="M154" i="28"/>
  <c r="L154" i="28"/>
  <c r="J154" i="28"/>
  <c r="I154" i="28"/>
  <c r="N213" i="30"/>
  <c r="O213" i="30"/>
  <c r="O215" i="30"/>
  <c r="N215" i="30"/>
  <c r="O208" i="30"/>
  <c r="N208" i="30"/>
  <c r="O207" i="30"/>
  <c r="N207" i="30"/>
  <c r="N211" i="30"/>
  <c r="O211" i="30"/>
  <c r="O216" i="30"/>
  <c r="N216" i="30"/>
  <c r="O210" i="30"/>
  <c r="N210" i="30"/>
  <c r="O212" i="30"/>
  <c r="N212" i="30"/>
  <c r="N209" i="30"/>
  <c r="O209" i="30"/>
  <c r="N217" i="30"/>
  <c r="O217" i="30"/>
  <c r="O214" i="30"/>
  <c r="N214" i="30"/>
  <c r="N255" i="30"/>
  <c r="O255" i="30"/>
  <c r="O251" i="30"/>
  <c r="N251" i="30"/>
  <c r="N257" i="30"/>
  <c r="O257" i="30"/>
  <c r="O260" i="30"/>
  <c r="N260" i="30"/>
  <c r="O259" i="30"/>
  <c r="N259" i="30"/>
  <c r="O252" i="30"/>
  <c r="N252" i="30"/>
  <c r="O254" i="30"/>
  <c r="N254" i="30"/>
  <c r="O256" i="30"/>
  <c r="N256" i="30"/>
  <c r="N253" i="30"/>
  <c r="O253" i="30"/>
  <c r="N261" i="30"/>
  <c r="O261" i="30"/>
  <c r="O258" i="30"/>
  <c r="N258" i="30"/>
  <c r="N279" i="30"/>
  <c r="O279" i="30"/>
  <c r="O274" i="30"/>
  <c r="N274" i="30"/>
  <c r="O277" i="30"/>
  <c r="N277" i="30"/>
  <c r="O273" i="30"/>
  <c r="N273" i="30"/>
  <c r="O282" i="30"/>
  <c r="N282" i="30"/>
  <c r="O281" i="30"/>
  <c r="N281" i="30"/>
  <c r="O276" i="30"/>
  <c r="N276" i="30"/>
  <c r="O278" i="30"/>
  <c r="N278" i="30"/>
  <c r="N275" i="30"/>
  <c r="O275" i="30"/>
  <c r="N283" i="30"/>
  <c r="O283" i="30"/>
  <c r="O280" i="30"/>
  <c r="N280" i="30"/>
  <c r="N167" i="30"/>
  <c r="O167" i="30"/>
  <c r="O163" i="30"/>
  <c r="N163" i="30"/>
  <c r="N169" i="30"/>
  <c r="O169" i="30"/>
  <c r="O172" i="30"/>
  <c r="N172" i="30"/>
  <c r="O171" i="30"/>
  <c r="N171" i="30"/>
  <c r="O164" i="30"/>
  <c r="N164" i="30"/>
  <c r="O166" i="30"/>
  <c r="N166" i="30"/>
  <c r="O168" i="30"/>
  <c r="N168" i="30"/>
  <c r="N165" i="30"/>
  <c r="O165" i="30"/>
  <c r="N173" i="30"/>
  <c r="O173" i="30"/>
  <c r="O170" i="30"/>
  <c r="N170" i="30"/>
  <c r="Z20" i="22"/>
  <c r="Y20" i="22"/>
  <c r="X20" i="22"/>
  <c r="AB20" i="22"/>
  <c r="AA20" i="22"/>
  <c r="AA9" i="22"/>
  <c r="Z9" i="22"/>
  <c r="Y9" i="22"/>
  <c r="X9" i="22"/>
  <c r="AB9" i="22"/>
  <c r="AB15" i="22"/>
  <c r="AA15" i="22"/>
  <c r="X15" i="22"/>
  <c r="Z15" i="22"/>
  <c r="Y15" i="22"/>
  <c r="Y10" i="22"/>
  <c r="X10" i="22"/>
  <c r="AB10" i="22"/>
  <c r="AA10" i="22"/>
  <c r="Z10" i="22"/>
  <c r="Y11" i="22"/>
  <c r="X11" i="22"/>
  <c r="AA11" i="22"/>
  <c r="Z11" i="22"/>
  <c r="AB11" i="22"/>
  <c r="Y19" i="22"/>
  <c r="X19" i="22"/>
  <c r="AB19" i="22"/>
  <c r="AA19" i="22"/>
  <c r="Z19" i="22"/>
  <c r="X18" i="22"/>
  <c r="AB18" i="22"/>
  <c r="AA18" i="22"/>
  <c r="Z18" i="22"/>
  <c r="Y18" i="22"/>
  <c r="AB17" i="22"/>
  <c r="AA17" i="22"/>
  <c r="Z17" i="22"/>
  <c r="X17" i="22"/>
  <c r="Y17" i="22"/>
  <c r="Y159" i="19"/>
  <c r="X159" i="19"/>
  <c r="Q159" i="19"/>
  <c r="P159" i="19"/>
  <c r="I159" i="19"/>
  <c r="H159" i="19"/>
  <c r="Y158" i="19"/>
  <c r="X158" i="19"/>
  <c r="Q158" i="19"/>
  <c r="P158" i="19"/>
  <c r="I158" i="19"/>
  <c r="H158" i="19"/>
  <c r="J158" i="19"/>
  <c r="Y157" i="19"/>
  <c r="X157" i="19"/>
  <c r="Q157" i="19"/>
  <c r="P157" i="19"/>
  <c r="I157" i="19"/>
  <c r="H157" i="19"/>
  <c r="Y156" i="19"/>
  <c r="X156" i="19"/>
  <c r="Q156" i="19"/>
  <c r="P156" i="19"/>
  <c r="I156" i="19"/>
  <c r="H156" i="19"/>
  <c r="J156" i="19"/>
  <c r="Y155" i="19"/>
  <c r="X155" i="19"/>
  <c r="Q155" i="19"/>
  <c r="P155" i="19"/>
  <c r="I155" i="19"/>
  <c r="H155" i="19"/>
  <c r="Y154" i="19"/>
  <c r="X154" i="19"/>
  <c r="Q154" i="19"/>
  <c r="P154" i="19"/>
  <c r="I154" i="19"/>
  <c r="H154" i="19"/>
  <c r="W161" i="19"/>
  <c r="Y153" i="19"/>
  <c r="X153" i="19"/>
  <c r="O161" i="19"/>
  <c r="Q153" i="19"/>
  <c r="P153" i="19"/>
  <c r="G161" i="19"/>
  <c r="I153" i="19"/>
  <c r="H153" i="19"/>
  <c r="Y152" i="19"/>
  <c r="X152" i="19"/>
  <c r="Q152" i="19"/>
  <c r="P152" i="19"/>
  <c r="I152" i="19"/>
  <c r="H152" i="19"/>
  <c r="Y151" i="19"/>
  <c r="X151" i="19"/>
  <c r="Q151" i="19"/>
  <c r="P151" i="19"/>
  <c r="I151" i="19"/>
  <c r="H151" i="19"/>
  <c r="W149" i="19"/>
  <c r="Y150" i="19"/>
  <c r="X150" i="19"/>
  <c r="O149" i="19"/>
  <c r="Q150" i="19"/>
  <c r="P150" i="19"/>
  <c r="G149" i="19"/>
  <c r="I150" i="19"/>
  <c r="H150" i="19"/>
  <c r="Y146" i="19"/>
  <c r="X146" i="19"/>
  <c r="Q146" i="19"/>
  <c r="P146" i="19"/>
  <c r="I146" i="19"/>
  <c r="H146" i="19"/>
  <c r="Y145" i="19"/>
  <c r="X145" i="19"/>
  <c r="Q145" i="19"/>
  <c r="P145" i="19"/>
  <c r="I145" i="19"/>
  <c r="H145" i="19"/>
  <c r="Y144" i="19"/>
  <c r="X144" i="19"/>
  <c r="Q144" i="19"/>
  <c r="P144" i="19"/>
  <c r="I144" i="19"/>
  <c r="H144" i="19"/>
  <c r="Y143" i="19"/>
  <c r="X143" i="19"/>
  <c r="Q143" i="19"/>
  <c r="P143" i="19"/>
  <c r="I143" i="19"/>
  <c r="H143" i="19"/>
  <c r="Y142" i="19"/>
  <c r="X142" i="19"/>
  <c r="Q142" i="19"/>
  <c r="P142" i="19"/>
  <c r="I142" i="19"/>
  <c r="H142" i="19"/>
  <c r="Y141" i="19"/>
  <c r="X141" i="19"/>
  <c r="Q141" i="19"/>
  <c r="P141" i="19"/>
  <c r="I141" i="19"/>
  <c r="H141" i="19"/>
  <c r="Y140" i="19"/>
  <c r="X140" i="19"/>
  <c r="Q140" i="19"/>
  <c r="P140" i="19"/>
  <c r="I140" i="19"/>
  <c r="H140" i="19"/>
  <c r="W147" i="19"/>
  <c r="Y139" i="19"/>
  <c r="X139" i="19"/>
  <c r="O147" i="19"/>
  <c r="Q139" i="19"/>
  <c r="P139" i="19"/>
  <c r="G147" i="19"/>
  <c r="I139" i="19"/>
  <c r="H139" i="19"/>
  <c r="Y138" i="19"/>
  <c r="X138" i="19"/>
  <c r="Q138" i="19"/>
  <c r="P138" i="19"/>
  <c r="I138" i="19"/>
  <c r="J138" i="19"/>
  <c r="H138" i="19"/>
  <c r="Y137" i="19"/>
  <c r="X137" i="19"/>
  <c r="Q137" i="19"/>
  <c r="P137" i="19"/>
  <c r="I137" i="19"/>
  <c r="J137" i="19"/>
  <c r="H137" i="19"/>
  <c r="W135" i="19"/>
  <c r="Y136" i="19"/>
  <c r="X136" i="19"/>
  <c r="O135" i="19"/>
  <c r="Q136" i="19"/>
  <c r="P136" i="19"/>
  <c r="R136" i="19"/>
  <c r="G135" i="19"/>
  <c r="I136" i="19"/>
  <c r="H136" i="19"/>
  <c r="Y132" i="19"/>
  <c r="X132" i="19"/>
  <c r="Q132" i="19"/>
  <c r="P132" i="19"/>
  <c r="I132" i="19"/>
  <c r="H132" i="19"/>
  <c r="Y131" i="19"/>
  <c r="X131" i="19"/>
  <c r="Q131" i="19"/>
  <c r="R131" i="19"/>
  <c r="P131" i="19"/>
  <c r="I131" i="19"/>
  <c r="H131" i="19"/>
  <c r="Y130" i="19"/>
  <c r="X130" i="19"/>
  <c r="Q130" i="19"/>
  <c r="R130" i="19"/>
  <c r="P130" i="19"/>
  <c r="I130" i="19"/>
  <c r="H130" i="19"/>
  <c r="Y129" i="19"/>
  <c r="X129" i="19"/>
  <c r="Q129" i="19"/>
  <c r="P129" i="19"/>
  <c r="I129" i="19"/>
  <c r="H129" i="19"/>
  <c r="Y128" i="19"/>
  <c r="X128" i="19"/>
  <c r="Q128" i="19"/>
  <c r="R128" i="19"/>
  <c r="P128" i="19"/>
  <c r="I128" i="19"/>
  <c r="H128" i="19"/>
  <c r="Y127" i="19"/>
  <c r="X127" i="19"/>
  <c r="Q127" i="19"/>
  <c r="P127" i="19"/>
  <c r="I127" i="19"/>
  <c r="H127" i="19"/>
  <c r="Y126" i="19"/>
  <c r="X126" i="19"/>
  <c r="Q126" i="19"/>
  <c r="R126" i="19"/>
  <c r="P126" i="19"/>
  <c r="I126" i="19"/>
  <c r="H126" i="19"/>
  <c r="W133" i="19"/>
  <c r="Y125" i="19"/>
  <c r="X125" i="19"/>
  <c r="O133" i="19"/>
  <c r="Q125" i="19"/>
  <c r="P125" i="19"/>
  <c r="G133" i="19"/>
  <c r="I125" i="19"/>
  <c r="H125" i="19"/>
  <c r="Y124" i="19"/>
  <c r="X124" i="19"/>
  <c r="Q124" i="19"/>
  <c r="P124" i="19"/>
  <c r="I124" i="19"/>
  <c r="H124" i="19"/>
  <c r="Y123" i="19"/>
  <c r="X123" i="19"/>
  <c r="Q123" i="19"/>
  <c r="P123" i="19"/>
  <c r="I123" i="19"/>
  <c r="H123" i="19"/>
  <c r="W121" i="19"/>
  <c r="Y122" i="19"/>
  <c r="X122" i="19"/>
  <c r="O121" i="19"/>
  <c r="Q122" i="19"/>
  <c r="P122" i="19"/>
  <c r="G121" i="19"/>
  <c r="I122" i="19"/>
  <c r="H122" i="19"/>
  <c r="Y118" i="19"/>
  <c r="X118" i="19"/>
  <c r="Q118" i="19"/>
  <c r="P118" i="19"/>
  <c r="I118" i="19"/>
  <c r="H118" i="19"/>
  <c r="Y117" i="19"/>
  <c r="X117" i="19"/>
  <c r="Q117" i="19"/>
  <c r="P117" i="19"/>
  <c r="I117" i="19"/>
  <c r="H117" i="19"/>
  <c r="Y116" i="19"/>
  <c r="X116" i="19"/>
  <c r="Q116" i="19"/>
  <c r="P116" i="19"/>
  <c r="I116" i="19"/>
  <c r="H116" i="19"/>
  <c r="Y115" i="19"/>
  <c r="X115" i="19"/>
  <c r="Q115" i="19"/>
  <c r="P115" i="19"/>
  <c r="I115" i="19"/>
  <c r="H115" i="19"/>
  <c r="Y114" i="19"/>
  <c r="X114" i="19"/>
  <c r="Q114" i="19"/>
  <c r="P114" i="19"/>
  <c r="I114" i="19"/>
  <c r="H114" i="19"/>
  <c r="Y113" i="19"/>
  <c r="X113" i="19"/>
  <c r="Q113" i="19"/>
  <c r="P113" i="19"/>
  <c r="I113" i="19"/>
  <c r="H113" i="19"/>
  <c r="Y112" i="19"/>
  <c r="X112" i="19"/>
  <c r="Q112" i="19"/>
  <c r="P112" i="19"/>
  <c r="I112" i="19"/>
  <c r="H112" i="19"/>
  <c r="W119" i="19"/>
  <c r="Y111" i="19"/>
  <c r="X111" i="19"/>
  <c r="O119" i="19"/>
  <c r="Q111" i="19"/>
  <c r="R111" i="19"/>
  <c r="P111" i="19"/>
  <c r="G119" i="19"/>
  <c r="I111" i="19"/>
  <c r="H111" i="19"/>
  <c r="Y110" i="19"/>
  <c r="X110" i="19"/>
  <c r="Q110" i="19"/>
  <c r="P110" i="19"/>
  <c r="I110" i="19"/>
  <c r="H110" i="19"/>
  <c r="Y109" i="19"/>
  <c r="X109" i="19"/>
  <c r="Q109" i="19"/>
  <c r="P109" i="19"/>
  <c r="I109" i="19"/>
  <c r="H109" i="19"/>
  <c r="W107" i="19"/>
  <c r="Y108" i="19"/>
  <c r="X108" i="19"/>
  <c r="O107" i="19"/>
  <c r="Q108" i="19"/>
  <c r="P108" i="19"/>
  <c r="G107" i="19"/>
  <c r="I108" i="19"/>
  <c r="H108" i="19"/>
  <c r="Y104" i="19"/>
  <c r="X104" i="19"/>
  <c r="Q104" i="19"/>
  <c r="P104" i="19"/>
  <c r="I104" i="19"/>
  <c r="H104" i="19"/>
  <c r="J104" i="19"/>
  <c r="Y103" i="19"/>
  <c r="X103" i="19"/>
  <c r="Q103" i="19"/>
  <c r="P103" i="19"/>
  <c r="I103" i="19"/>
  <c r="H103" i="19"/>
  <c r="Y102" i="19"/>
  <c r="X102" i="19"/>
  <c r="Q102" i="19"/>
  <c r="P102" i="19"/>
  <c r="I102" i="19"/>
  <c r="H102" i="19"/>
  <c r="Y101" i="19"/>
  <c r="X101" i="19"/>
  <c r="Q101" i="19"/>
  <c r="P101" i="19"/>
  <c r="I101" i="19"/>
  <c r="H101" i="19"/>
  <c r="J101" i="19"/>
  <c r="Y100" i="19"/>
  <c r="X100" i="19"/>
  <c r="Q100" i="19"/>
  <c r="P100" i="19"/>
  <c r="I100" i="19"/>
  <c r="H100" i="19"/>
  <c r="Y99" i="19"/>
  <c r="X99" i="19"/>
  <c r="Q99" i="19"/>
  <c r="P99" i="19"/>
  <c r="I99" i="19"/>
  <c r="H99" i="19"/>
  <c r="J99" i="19"/>
  <c r="Y98" i="19"/>
  <c r="X98" i="19"/>
  <c r="Q98" i="19"/>
  <c r="P98" i="19"/>
  <c r="I98" i="19"/>
  <c r="H98" i="19"/>
  <c r="J98" i="19"/>
  <c r="W105" i="19"/>
  <c r="Y97" i="19"/>
  <c r="X97" i="19"/>
  <c r="O105" i="19"/>
  <c r="Q97" i="19"/>
  <c r="R97" i="19"/>
  <c r="P97" i="19"/>
  <c r="G105" i="19"/>
  <c r="I97" i="19"/>
  <c r="H97" i="19"/>
  <c r="Y96" i="19"/>
  <c r="X96" i="19"/>
  <c r="Q96" i="19"/>
  <c r="P96" i="19"/>
  <c r="I96" i="19"/>
  <c r="H96" i="19"/>
  <c r="Y95" i="19"/>
  <c r="X95" i="19"/>
  <c r="Q95" i="19"/>
  <c r="P95" i="19"/>
  <c r="R95" i="19"/>
  <c r="I95" i="19"/>
  <c r="H95" i="19"/>
  <c r="W93" i="19"/>
  <c r="Y94" i="19"/>
  <c r="X94" i="19"/>
  <c r="O93" i="19"/>
  <c r="Q94" i="19"/>
  <c r="P94" i="19"/>
  <c r="G93" i="19"/>
  <c r="I94" i="19"/>
  <c r="H94" i="19"/>
  <c r="Y90" i="19"/>
  <c r="X90" i="19"/>
  <c r="Q90" i="19"/>
  <c r="P90" i="19"/>
  <c r="H90" i="19"/>
  <c r="I90" i="19"/>
  <c r="Y89" i="19"/>
  <c r="X89" i="19"/>
  <c r="Q89" i="19"/>
  <c r="P89" i="19"/>
  <c r="I89" i="19"/>
  <c r="H89" i="19"/>
  <c r="Y88" i="19"/>
  <c r="X88" i="19"/>
  <c r="P88" i="19"/>
  <c r="Q88" i="19"/>
  <c r="H88" i="19"/>
  <c r="I88" i="19"/>
  <c r="X87" i="19"/>
  <c r="Y87" i="19"/>
  <c r="Q87" i="19"/>
  <c r="P87" i="19"/>
  <c r="I87" i="19"/>
  <c r="H87" i="19"/>
  <c r="Y86" i="19"/>
  <c r="X86" i="19"/>
  <c r="Q86" i="19"/>
  <c r="P86" i="19"/>
  <c r="I86" i="19"/>
  <c r="H86" i="19"/>
  <c r="J86" i="19"/>
  <c r="X85" i="19"/>
  <c r="Y85" i="19"/>
  <c r="P85" i="19"/>
  <c r="Q85" i="19"/>
  <c r="H85" i="19"/>
  <c r="I85" i="19"/>
  <c r="X84" i="19"/>
  <c r="Y84" i="19"/>
  <c r="Q84" i="19"/>
  <c r="P84" i="19"/>
  <c r="I84" i="19"/>
  <c r="H84" i="19"/>
  <c r="J84" i="19"/>
  <c r="W91" i="19"/>
  <c r="Y83" i="19"/>
  <c r="X83" i="19"/>
  <c r="O91" i="19"/>
  <c r="Q83" i="19"/>
  <c r="P83" i="19"/>
  <c r="G91" i="19"/>
  <c r="H83" i="19"/>
  <c r="J83" i="19"/>
  <c r="I83" i="19"/>
  <c r="X82" i="19"/>
  <c r="Y82" i="19"/>
  <c r="P82" i="19"/>
  <c r="Q82" i="19"/>
  <c r="I82" i="19"/>
  <c r="H82" i="19"/>
  <c r="Y81" i="19"/>
  <c r="X81" i="19"/>
  <c r="Q81" i="19"/>
  <c r="P81" i="19"/>
  <c r="I81" i="19"/>
  <c r="J81" i="19"/>
  <c r="H81" i="19"/>
  <c r="W79" i="19"/>
  <c r="Y80" i="19"/>
  <c r="X80" i="19"/>
  <c r="O79" i="19"/>
  <c r="P80" i="19"/>
  <c r="Q80" i="19"/>
  <c r="R80" i="19"/>
  <c r="G79" i="19"/>
  <c r="H80" i="19"/>
  <c r="I80" i="19"/>
  <c r="X76" i="19"/>
  <c r="Y76" i="19"/>
  <c r="P76" i="19"/>
  <c r="Q76" i="19"/>
  <c r="H76" i="19"/>
  <c r="I76" i="19"/>
  <c r="Y75" i="19"/>
  <c r="X75" i="19"/>
  <c r="Q75" i="19"/>
  <c r="P75" i="19"/>
  <c r="I75" i="19"/>
  <c r="H75" i="19"/>
  <c r="Y74" i="19"/>
  <c r="X74" i="19"/>
  <c r="Q74" i="19"/>
  <c r="P74" i="19"/>
  <c r="H74" i="19"/>
  <c r="I74" i="19"/>
  <c r="X73" i="19"/>
  <c r="Y73" i="19"/>
  <c r="P73" i="19"/>
  <c r="R73" i="19"/>
  <c r="Q73" i="19"/>
  <c r="H73" i="19"/>
  <c r="I73" i="19"/>
  <c r="Y72" i="19"/>
  <c r="X72" i="19"/>
  <c r="Q72" i="19"/>
  <c r="R72" i="19"/>
  <c r="P72" i="19"/>
  <c r="I72" i="19"/>
  <c r="H72" i="19"/>
  <c r="Y71" i="19"/>
  <c r="X71" i="19"/>
  <c r="P71" i="19"/>
  <c r="R71" i="19"/>
  <c r="Q71" i="19"/>
  <c r="H71" i="19"/>
  <c r="I71" i="19"/>
  <c r="X70" i="19"/>
  <c r="Y70" i="19"/>
  <c r="Q70" i="19"/>
  <c r="P70" i="19"/>
  <c r="I70" i="19"/>
  <c r="H70" i="19"/>
  <c r="W77" i="19"/>
  <c r="Y69" i="19"/>
  <c r="X69" i="19"/>
  <c r="O77" i="19"/>
  <c r="Q69" i="19"/>
  <c r="P69" i="19"/>
  <c r="G77" i="19"/>
  <c r="I69" i="19"/>
  <c r="H69" i="19"/>
  <c r="X68" i="19"/>
  <c r="Y68" i="19"/>
  <c r="P68" i="19"/>
  <c r="Q68" i="19"/>
  <c r="H68" i="19"/>
  <c r="J68" i="19"/>
  <c r="I68" i="19"/>
  <c r="X67" i="19"/>
  <c r="Y67" i="19"/>
  <c r="Q67" i="19"/>
  <c r="P67" i="19"/>
  <c r="I67" i="19"/>
  <c r="H67" i="19"/>
  <c r="W65" i="19"/>
  <c r="Y66" i="19"/>
  <c r="X66" i="19"/>
  <c r="O65" i="19"/>
  <c r="Q66" i="19"/>
  <c r="P66" i="19"/>
  <c r="R66" i="19"/>
  <c r="G65" i="19"/>
  <c r="H66" i="19"/>
  <c r="I66" i="19"/>
  <c r="Y62" i="19"/>
  <c r="X62" i="19"/>
  <c r="P62" i="19"/>
  <c r="Q62" i="19"/>
  <c r="J62" i="19"/>
  <c r="H62" i="19"/>
  <c r="I62" i="19"/>
  <c r="X61" i="19"/>
  <c r="Y61" i="19"/>
  <c r="P61" i="19"/>
  <c r="Q61" i="19"/>
  <c r="J61" i="19"/>
  <c r="I61" i="19"/>
  <c r="H61" i="19"/>
  <c r="Y60" i="19"/>
  <c r="X60" i="19"/>
  <c r="Q60" i="19"/>
  <c r="R60" i="19"/>
  <c r="P60" i="19"/>
  <c r="I60" i="19"/>
  <c r="H60" i="19"/>
  <c r="X59" i="19"/>
  <c r="Y59" i="19"/>
  <c r="P59" i="19"/>
  <c r="Q59" i="19"/>
  <c r="H59" i="19"/>
  <c r="I59" i="19"/>
  <c r="Y58" i="19"/>
  <c r="X58" i="19"/>
  <c r="Q58" i="19"/>
  <c r="P58" i="19"/>
  <c r="I58" i="19"/>
  <c r="H58" i="19"/>
  <c r="Y57" i="19"/>
  <c r="X57" i="19"/>
  <c r="Q57" i="19"/>
  <c r="P57" i="19"/>
  <c r="H57" i="19"/>
  <c r="I57" i="19"/>
  <c r="X56" i="19"/>
  <c r="Y56" i="19"/>
  <c r="P56" i="19"/>
  <c r="R56" i="19"/>
  <c r="Q56" i="19"/>
  <c r="J56" i="19"/>
  <c r="H56" i="19"/>
  <c r="I56" i="19"/>
  <c r="W63" i="19"/>
  <c r="Y55" i="19"/>
  <c r="X55" i="19"/>
  <c r="O63" i="19"/>
  <c r="Q55" i="19"/>
  <c r="R55" i="19"/>
  <c r="P55" i="19"/>
  <c r="G63" i="19"/>
  <c r="I55" i="19"/>
  <c r="H55" i="19"/>
  <c r="Y54" i="19"/>
  <c r="X54" i="19"/>
  <c r="P54" i="19"/>
  <c r="Q54" i="19"/>
  <c r="H54" i="19"/>
  <c r="I54" i="19"/>
  <c r="X53" i="19"/>
  <c r="Y53" i="19"/>
  <c r="R53" i="19"/>
  <c r="Q53" i="19"/>
  <c r="P53" i="19"/>
  <c r="I53" i="19"/>
  <c r="H53" i="19"/>
  <c r="W51" i="19"/>
  <c r="Y52" i="19"/>
  <c r="X52" i="19"/>
  <c r="O51" i="19"/>
  <c r="Q52" i="19"/>
  <c r="P52" i="19"/>
  <c r="G51" i="19"/>
  <c r="I52" i="19"/>
  <c r="H52" i="19"/>
  <c r="J52" i="19"/>
  <c r="Y48" i="19"/>
  <c r="X48" i="19"/>
  <c r="Q48" i="19"/>
  <c r="P48" i="19"/>
  <c r="H48" i="19"/>
  <c r="I48" i="19"/>
  <c r="X47" i="19"/>
  <c r="Y47" i="19"/>
  <c r="P47" i="19"/>
  <c r="Q47" i="19"/>
  <c r="J47" i="19"/>
  <c r="I47" i="19"/>
  <c r="H47" i="19"/>
  <c r="Y46" i="19"/>
  <c r="X46" i="19"/>
  <c r="Q46" i="19"/>
  <c r="P46" i="19"/>
  <c r="I46" i="19"/>
  <c r="H46" i="19"/>
  <c r="Y45" i="19"/>
  <c r="X45" i="19"/>
  <c r="P45" i="19"/>
  <c r="Q45" i="19"/>
  <c r="J45" i="19"/>
  <c r="H45" i="19"/>
  <c r="I45" i="19"/>
  <c r="X44" i="19"/>
  <c r="Y44" i="19"/>
  <c r="P44" i="19"/>
  <c r="Q44" i="19"/>
  <c r="J44" i="19"/>
  <c r="I44" i="19"/>
  <c r="H44" i="19"/>
  <c r="Y43" i="19"/>
  <c r="X43" i="19"/>
  <c r="Q43" i="19"/>
  <c r="P43" i="19"/>
  <c r="I43" i="19"/>
  <c r="H43" i="19"/>
  <c r="J43" i="19"/>
  <c r="X42" i="19"/>
  <c r="Y42" i="19"/>
  <c r="P42" i="19"/>
  <c r="Q42" i="19"/>
  <c r="H42" i="19"/>
  <c r="I42" i="19"/>
  <c r="W49" i="19"/>
  <c r="Y41" i="19"/>
  <c r="X41" i="19"/>
  <c r="O49" i="19"/>
  <c r="Q41" i="19"/>
  <c r="P41" i="19"/>
  <c r="G49" i="19"/>
  <c r="I41" i="19"/>
  <c r="H41" i="19"/>
  <c r="Y40" i="19"/>
  <c r="X40" i="19"/>
  <c r="Q40" i="19"/>
  <c r="P40" i="19"/>
  <c r="R40" i="19"/>
  <c r="H40" i="19"/>
  <c r="I40" i="19"/>
  <c r="X39" i="19"/>
  <c r="Y39" i="19"/>
  <c r="P39" i="19"/>
  <c r="Q39" i="19"/>
  <c r="H39" i="19"/>
  <c r="I39" i="19"/>
  <c r="W37" i="19"/>
  <c r="Y38" i="19"/>
  <c r="X38" i="19"/>
  <c r="O37" i="19"/>
  <c r="Q38" i="19"/>
  <c r="P38" i="19"/>
  <c r="G37" i="19"/>
  <c r="I38" i="19"/>
  <c r="H38" i="19"/>
  <c r="Y34" i="19"/>
  <c r="X34" i="19"/>
  <c r="Q34" i="19"/>
  <c r="P34" i="19"/>
  <c r="I34" i="19"/>
  <c r="H34" i="19"/>
  <c r="J34" i="19"/>
  <c r="X33" i="19"/>
  <c r="Y33" i="19"/>
  <c r="P33" i="19"/>
  <c r="Q33" i="19"/>
  <c r="H33" i="19"/>
  <c r="I33" i="19"/>
  <c r="X32" i="19"/>
  <c r="Y32" i="19"/>
  <c r="Q32" i="19"/>
  <c r="P32" i="19"/>
  <c r="I32" i="19"/>
  <c r="H32" i="19"/>
  <c r="Y31" i="19"/>
  <c r="X31" i="19"/>
  <c r="Q31" i="19"/>
  <c r="P31" i="19"/>
  <c r="H31" i="19"/>
  <c r="I31" i="19"/>
  <c r="X30" i="19"/>
  <c r="Y30" i="19"/>
  <c r="P30" i="19"/>
  <c r="Q30" i="19"/>
  <c r="I30" i="19"/>
  <c r="H30" i="19"/>
  <c r="Y29" i="19"/>
  <c r="X29" i="19"/>
  <c r="Q29" i="19"/>
  <c r="P29" i="19"/>
  <c r="I29" i="19"/>
  <c r="H29" i="19"/>
  <c r="Y28" i="19"/>
  <c r="X28" i="19"/>
  <c r="P28" i="19"/>
  <c r="Q28" i="19"/>
  <c r="H28" i="19"/>
  <c r="I28" i="19"/>
  <c r="W35" i="19"/>
  <c r="X27" i="19"/>
  <c r="Y27" i="19"/>
  <c r="O35" i="19"/>
  <c r="P27" i="19"/>
  <c r="Q27" i="19"/>
  <c r="G35" i="19"/>
  <c r="I27" i="19"/>
  <c r="H27" i="19"/>
  <c r="Y26" i="19"/>
  <c r="X26" i="19"/>
  <c r="Q26" i="19"/>
  <c r="R26" i="19"/>
  <c r="P26" i="19"/>
  <c r="I26" i="19"/>
  <c r="H26" i="19"/>
  <c r="X25" i="19"/>
  <c r="Y25" i="19"/>
  <c r="P25" i="19"/>
  <c r="Q25" i="19"/>
  <c r="H25" i="19"/>
  <c r="J25" i="19"/>
  <c r="I25" i="19"/>
  <c r="W23" i="19"/>
  <c r="Y24" i="19"/>
  <c r="X24" i="19"/>
  <c r="O23" i="19"/>
  <c r="R24" i="19"/>
  <c r="Q24" i="19"/>
  <c r="P24" i="19"/>
  <c r="G23" i="19"/>
  <c r="I24" i="19"/>
  <c r="H24" i="19"/>
  <c r="Y20" i="19"/>
  <c r="X20" i="19"/>
  <c r="Q20" i="19"/>
  <c r="R20" i="19"/>
  <c r="P20" i="19"/>
  <c r="I20" i="19"/>
  <c r="H20" i="19"/>
  <c r="Y19" i="19"/>
  <c r="X19" i="19"/>
  <c r="P19" i="19"/>
  <c r="R19" i="19"/>
  <c r="Q19" i="19"/>
  <c r="H19" i="19"/>
  <c r="I19" i="19"/>
  <c r="X18" i="19"/>
  <c r="Y18" i="19"/>
  <c r="R18" i="19"/>
  <c r="Q18" i="19"/>
  <c r="P18" i="19"/>
  <c r="I18" i="19"/>
  <c r="H18" i="19"/>
  <c r="Y17" i="19"/>
  <c r="X17" i="19"/>
  <c r="Q17" i="19"/>
  <c r="R17" i="19"/>
  <c r="P17" i="19"/>
  <c r="I17" i="19"/>
  <c r="H17" i="19"/>
  <c r="X16" i="19"/>
  <c r="Y16" i="19"/>
  <c r="R16" i="19"/>
  <c r="P16" i="19"/>
  <c r="Q16" i="19"/>
  <c r="H16" i="19"/>
  <c r="I16" i="19"/>
  <c r="X15" i="19"/>
  <c r="Y15" i="19"/>
  <c r="R15" i="19"/>
  <c r="Q15" i="19"/>
  <c r="P15" i="19"/>
  <c r="I15" i="19"/>
  <c r="H15" i="19"/>
  <c r="Y14" i="19"/>
  <c r="X14" i="19"/>
  <c r="Q14" i="19"/>
  <c r="P14" i="19"/>
  <c r="H14" i="19"/>
  <c r="I14" i="19"/>
  <c r="W21" i="19"/>
  <c r="X13" i="19"/>
  <c r="Y13" i="19"/>
  <c r="O21" i="19"/>
  <c r="P13" i="19"/>
  <c r="R13" i="19"/>
  <c r="Q13" i="19"/>
  <c r="G21" i="19"/>
  <c r="J13" i="19"/>
  <c r="I13" i="19"/>
  <c r="H13" i="19"/>
  <c r="Y12" i="19"/>
  <c r="X12" i="19"/>
  <c r="Q12" i="19"/>
  <c r="P12" i="19"/>
  <c r="I12" i="19"/>
  <c r="J12" i="19"/>
  <c r="H12" i="19"/>
  <c r="Y11" i="19"/>
  <c r="X11" i="19"/>
  <c r="P11" i="19"/>
  <c r="Q11" i="19"/>
  <c r="R11" i="19"/>
  <c r="J11" i="19"/>
  <c r="H11" i="19"/>
  <c r="I11" i="19"/>
  <c r="W9" i="19"/>
  <c r="X10" i="19"/>
  <c r="Y10" i="19"/>
  <c r="O9" i="19"/>
  <c r="R160" i="19" s="1"/>
  <c r="R10" i="19"/>
  <c r="P10" i="19"/>
  <c r="Q10" i="19"/>
  <c r="G9" i="19"/>
  <c r="J160" i="19" s="1"/>
  <c r="J10" i="19"/>
  <c r="I10" i="19"/>
  <c r="H10" i="19"/>
  <c r="V161" i="19"/>
  <c r="V149" i="19"/>
  <c r="V147" i="19"/>
  <c r="V135" i="19"/>
  <c r="V133" i="19"/>
  <c r="V121" i="19"/>
  <c r="V119" i="19"/>
  <c r="V107" i="19"/>
  <c r="V105" i="19"/>
  <c r="V93" i="19"/>
  <c r="V91" i="19"/>
  <c r="V79" i="19"/>
  <c r="V77" i="19"/>
  <c r="V65" i="19"/>
  <c r="V63" i="19"/>
  <c r="V51" i="19"/>
  <c r="V49" i="19"/>
  <c r="V37" i="19"/>
  <c r="V35" i="19"/>
  <c r="V23" i="19"/>
  <c r="V21" i="19"/>
  <c r="V9" i="19"/>
  <c r="U7" i="19"/>
  <c r="X7" i="19"/>
  <c r="N161" i="19"/>
  <c r="N149" i="19"/>
  <c r="N147" i="19"/>
  <c r="N135" i="19"/>
  <c r="N133" i="19"/>
  <c r="N121" i="19"/>
  <c r="N119" i="19"/>
  <c r="N107" i="19"/>
  <c r="N105" i="19"/>
  <c r="N93" i="19"/>
  <c r="N91" i="19"/>
  <c r="N79" i="19"/>
  <c r="N77" i="19"/>
  <c r="N65" i="19"/>
  <c r="N63" i="19"/>
  <c r="N51" i="19"/>
  <c r="N49" i="19"/>
  <c r="N37" i="19"/>
  <c r="N35" i="19"/>
  <c r="N23" i="19"/>
  <c r="N21" i="19"/>
  <c r="N9" i="19"/>
  <c r="M7" i="19"/>
  <c r="P7" i="19"/>
  <c r="F161" i="19"/>
  <c r="F149" i="19"/>
  <c r="F147" i="19"/>
  <c r="F135" i="19"/>
  <c r="F133" i="19"/>
  <c r="F121" i="19"/>
  <c r="F119" i="19"/>
  <c r="F107" i="19"/>
  <c r="F105" i="19"/>
  <c r="F93" i="19"/>
  <c r="F91" i="19"/>
  <c r="F79" i="19"/>
  <c r="F77" i="19"/>
  <c r="F65" i="19"/>
  <c r="F63" i="19"/>
  <c r="F51" i="19"/>
  <c r="F49" i="19"/>
  <c r="F37" i="19"/>
  <c r="F35" i="19"/>
  <c r="F23" i="19"/>
  <c r="F21" i="19"/>
  <c r="F9" i="19"/>
  <c r="E7" i="19"/>
  <c r="H7" i="19"/>
  <c r="L158" i="17"/>
  <c r="I158" i="17"/>
  <c r="K158" i="17"/>
  <c r="M158" i="17"/>
  <c r="J158" i="17"/>
  <c r="K151" i="17"/>
  <c r="I151" i="17"/>
  <c r="L151" i="17"/>
  <c r="M151" i="17"/>
  <c r="J151" i="17"/>
  <c r="H133" i="17"/>
  <c r="J125" i="17"/>
  <c r="M125" i="17"/>
  <c r="L125" i="17"/>
  <c r="K125" i="17"/>
  <c r="I125" i="17"/>
  <c r="J116" i="17"/>
  <c r="K116" i="17"/>
  <c r="I116" i="17"/>
  <c r="M116" i="17"/>
  <c r="L116" i="17"/>
  <c r="J108" i="17"/>
  <c r="M108" i="17"/>
  <c r="H107" i="17"/>
  <c r="L108" i="17"/>
  <c r="I108" i="17"/>
  <c r="K108" i="17"/>
  <c r="J99" i="17"/>
  <c r="K99" i="17"/>
  <c r="I99" i="17"/>
  <c r="L99" i="17"/>
  <c r="M99" i="17"/>
  <c r="J90" i="17"/>
  <c r="M90" i="17"/>
  <c r="L90" i="17"/>
  <c r="K90" i="17"/>
  <c r="I90" i="17"/>
  <c r="J82" i="17"/>
  <c r="K82" i="17"/>
  <c r="I82" i="17"/>
  <c r="M82" i="17"/>
  <c r="L82" i="17"/>
  <c r="J73" i="17"/>
  <c r="M73" i="17"/>
  <c r="L73" i="17"/>
  <c r="I73" i="17"/>
  <c r="K73" i="17"/>
  <c r="J56" i="17"/>
  <c r="M56" i="17"/>
  <c r="L56" i="17"/>
  <c r="K56" i="17"/>
  <c r="I56" i="17"/>
  <c r="X17" i="17"/>
  <c r="Y17" i="17"/>
  <c r="W17" i="17"/>
  <c r="Z17" i="17"/>
  <c r="V21" i="17"/>
  <c r="X13" i="17"/>
  <c r="AA13" i="17"/>
  <c r="Z13" i="17"/>
  <c r="W13" i="17"/>
  <c r="Y13" i="17"/>
  <c r="K159" i="17"/>
  <c r="I159" i="17"/>
  <c r="J159" i="17"/>
  <c r="M159" i="17"/>
  <c r="L159" i="17"/>
  <c r="I130" i="17"/>
  <c r="K130" i="17"/>
  <c r="L130" i="17"/>
  <c r="J130" i="17"/>
  <c r="M130" i="17"/>
  <c r="I122" i="17"/>
  <c r="K122" i="17"/>
  <c r="M122" i="17"/>
  <c r="H121" i="17"/>
  <c r="L122" i="17"/>
  <c r="J122" i="17"/>
  <c r="I113" i="17"/>
  <c r="K113" i="17"/>
  <c r="L113" i="17"/>
  <c r="J113" i="17"/>
  <c r="M113" i="17"/>
  <c r="I104" i="17"/>
  <c r="K104" i="17"/>
  <c r="M104" i="17"/>
  <c r="J104" i="17"/>
  <c r="L104" i="17"/>
  <c r="I96" i="17"/>
  <c r="K96" i="17"/>
  <c r="L96" i="17"/>
  <c r="J96" i="17"/>
  <c r="M96" i="17"/>
  <c r="I87" i="17"/>
  <c r="K87" i="17"/>
  <c r="M87" i="17"/>
  <c r="L87" i="17"/>
  <c r="J87" i="17"/>
  <c r="I70" i="17"/>
  <c r="K70" i="17"/>
  <c r="M70" i="17"/>
  <c r="J70" i="17"/>
  <c r="L70" i="17"/>
  <c r="I61" i="17"/>
  <c r="K61" i="17"/>
  <c r="L61" i="17"/>
  <c r="J61" i="17"/>
  <c r="M61" i="17"/>
  <c r="I53" i="17"/>
  <c r="K53" i="17"/>
  <c r="M53" i="17"/>
  <c r="L53" i="17"/>
  <c r="J53" i="17"/>
  <c r="M144" i="17"/>
  <c r="K144" i="17"/>
  <c r="J144" i="17"/>
  <c r="I144" i="17"/>
  <c r="L144" i="17"/>
  <c r="K142" i="17"/>
  <c r="I142" i="17"/>
  <c r="L142" i="17"/>
  <c r="J142" i="17"/>
  <c r="M142" i="17"/>
  <c r="J127" i="17"/>
  <c r="I127" i="17"/>
  <c r="L127" i="17"/>
  <c r="M127" i="17"/>
  <c r="K127" i="17"/>
  <c r="J118" i="17"/>
  <c r="I118" i="17"/>
  <c r="L118" i="17"/>
  <c r="M118" i="17"/>
  <c r="K118" i="17"/>
  <c r="J110" i="17"/>
  <c r="I110" i="17"/>
  <c r="L110" i="17"/>
  <c r="M110" i="17"/>
  <c r="K110" i="17"/>
  <c r="J101" i="17"/>
  <c r="I101" i="17"/>
  <c r="L101" i="17"/>
  <c r="K101" i="17"/>
  <c r="M101" i="17"/>
  <c r="J84" i="17"/>
  <c r="I84" i="17"/>
  <c r="L84" i="17"/>
  <c r="M84" i="17"/>
  <c r="K84" i="17"/>
  <c r="J75" i="17"/>
  <c r="I75" i="17"/>
  <c r="L75" i="17"/>
  <c r="M75" i="17"/>
  <c r="K75" i="17"/>
  <c r="J67" i="17"/>
  <c r="I67" i="17"/>
  <c r="L67" i="17"/>
  <c r="K67" i="17"/>
  <c r="M67" i="17"/>
  <c r="J58" i="17"/>
  <c r="I58" i="17"/>
  <c r="L58" i="17"/>
  <c r="M58" i="17"/>
  <c r="K58" i="17"/>
  <c r="X18" i="17"/>
  <c r="W18" i="17"/>
  <c r="Z18" i="17"/>
  <c r="Y18" i="17"/>
  <c r="X14" i="17"/>
  <c r="W14" i="17"/>
  <c r="Z14" i="17"/>
  <c r="Y14" i="17"/>
  <c r="X10" i="17"/>
  <c r="V9" i="17"/>
  <c r="AA14" i="17" s="1"/>
  <c r="W10" i="17"/>
  <c r="Z10" i="17"/>
  <c r="Y10" i="17"/>
  <c r="AA10" i="17"/>
  <c r="M153" i="17"/>
  <c r="K153" i="17"/>
  <c r="H161" i="17"/>
  <c r="L153" i="17"/>
  <c r="J153" i="17"/>
  <c r="I153" i="17"/>
  <c r="J137" i="17"/>
  <c r="M137" i="17"/>
  <c r="L137" i="17"/>
  <c r="K137" i="17"/>
  <c r="I137" i="17"/>
  <c r="J145" i="17"/>
  <c r="M145" i="17"/>
  <c r="L145" i="17"/>
  <c r="K145" i="17"/>
  <c r="I145" i="17"/>
  <c r="J154" i="17"/>
  <c r="M154" i="17"/>
  <c r="L154" i="17"/>
  <c r="K154" i="17"/>
  <c r="I154" i="17"/>
  <c r="K143" i="17"/>
  <c r="J143" i="17"/>
  <c r="I143" i="17"/>
  <c r="M143" i="17"/>
  <c r="L143" i="17"/>
  <c r="K152" i="17"/>
  <c r="J152" i="17"/>
  <c r="I152" i="17"/>
  <c r="M152" i="17"/>
  <c r="L152" i="17"/>
  <c r="K160" i="17"/>
  <c r="L160" i="17"/>
  <c r="J160" i="17"/>
  <c r="I160" i="17"/>
  <c r="M160" i="17"/>
  <c r="M143" i="13"/>
  <c r="L143" i="13"/>
  <c r="K143" i="13"/>
  <c r="J143" i="13"/>
  <c r="I143" i="13"/>
  <c r="M135" i="13"/>
  <c r="J135" i="13"/>
  <c r="K135" i="13"/>
  <c r="I135" i="13"/>
  <c r="L135" i="13"/>
  <c r="M126" i="13"/>
  <c r="L126" i="13"/>
  <c r="K126" i="13"/>
  <c r="J126" i="13"/>
  <c r="I126" i="13"/>
  <c r="M117" i="13"/>
  <c r="J117" i="13"/>
  <c r="L117" i="13"/>
  <c r="K117" i="13"/>
  <c r="I117" i="13"/>
  <c r="M109" i="13"/>
  <c r="L109" i="13"/>
  <c r="K109" i="13"/>
  <c r="J109" i="13"/>
  <c r="I109" i="13"/>
  <c r="M100" i="13"/>
  <c r="J100" i="13"/>
  <c r="K100" i="13"/>
  <c r="I100" i="13"/>
  <c r="L100" i="13"/>
  <c r="M92" i="13"/>
  <c r="L92" i="13"/>
  <c r="K92" i="13"/>
  <c r="J92" i="13"/>
  <c r="I92" i="13"/>
  <c r="M83" i="13"/>
  <c r="J83" i="13"/>
  <c r="L83" i="13"/>
  <c r="K83" i="13"/>
  <c r="I83" i="13"/>
  <c r="M74" i="13"/>
  <c r="L74" i="13"/>
  <c r="K74" i="13"/>
  <c r="J74" i="13"/>
  <c r="I74" i="13"/>
  <c r="M66" i="13"/>
  <c r="J66" i="13"/>
  <c r="K66" i="13"/>
  <c r="I66" i="13"/>
  <c r="L66" i="13"/>
  <c r="M57" i="13"/>
  <c r="L57" i="13"/>
  <c r="K57" i="13"/>
  <c r="J57" i="13"/>
  <c r="I57" i="13"/>
  <c r="H48" i="13"/>
  <c r="M40" i="13"/>
  <c r="L40" i="13"/>
  <c r="K40" i="13"/>
  <c r="J40" i="13"/>
  <c r="I40" i="13"/>
  <c r="M31" i="13"/>
  <c r="J31" i="13"/>
  <c r="K31" i="13"/>
  <c r="I31" i="13"/>
  <c r="L31" i="13"/>
  <c r="M23" i="13"/>
  <c r="L23" i="13"/>
  <c r="K23" i="13"/>
  <c r="J23" i="13"/>
  <c r="I23" i="13"/>
  <c r="X51" i="12"/>
  <c r="V51" i="12"/>
  <c r="U51" i="12"/>
  <c r="V47" i="12"/>
  <c r="X47" i="12"/>
  <c r="U47" i="12"/>
  <c r="X43" i="12"/>
  <c r="V43" i="12"/>
  <c r="U43" i="12"/>
  <c r="V39" i="12"/>
  <c r="X39" i="12"/>
  <c r="U39" i="12"/>
  <c r="X35" i="12"/>
  <c r="V35" i="12"/>
  <c r="U35" i="12"/>
  <c r="V31" i="12"/>
  <c r="X31" i="12"/>
  <c r="U31" i="12"/>
  <c r="X27" i="12"/>
  <c r="V27" i="12"/>
  <c r="U27" i="12"/>
  <c r="V23" i="12"/>
  <c r="X23" i="12"/>
  <c r="U23" i="12"/>
  <c r="X19" i="12"/>
  <c r="V19" i="12"/>
  <c r="U19" i="12"/>
  <c r="V15" i="12"/>
  <c r="X15" i="12"/>
  <c r="U15" i="12"/>
  <c r="I157" i="13"/>
  <c r="M157" i="13"/>
  <c r="L157" i="13"/>
  <c r="K157" i="13"/>
  <c r="J157" i="13"/>
  <c r="I149" i="13"/>
  <c r="K149" i="13"/>
  <c r="L149" i="13"/>
  <c r="J149" i="13"/>
  <c r="M149" i="13"/>
  <c r="I140" i="13"/>
  <c r="M140" i="13"/>
  <c r="L140" i="13"/>
  <c r="K140" i="13"/>
  <c r="J140" i="13"/>
  <c r="I131" i="13"/>
  <c r="K131" i="13"/>
  <c r="L131" i="13"/>
  <c r="J131" i="13"/>
  <c r="M131" i="13"/>
  <c r="I123" i="13"/>
  <c r="M123" i="13"/>
  <c r="L123" i="13"/>
  <c r="K123" i="13"/>
  <c r="J123" i="13"/>
  <c r="I114" i="13"/>
  <c r="K114" i="13"/>
  <c r="M114" i="13"/>
  <c r="L114" i="13"/>
  <c r="J114" i="13"/>
  <c r="I106" i="13"/>
  <c r="M106" i="13"/>
  <c r="L106" i="13"/>
  <c r="K106" i="13"/>
  <c r="J106" i="13"/>
  <c r="I97" i="13"/>
  <c r="K97" i="13"/>
  <c r="L97" i="13"/>
  <c r="J97" i="13"/>
  <c r="M97" i="13"/>
  <c r="I88" i="13"/>
  <c r="M88" i="13"/>
  <c r="L88" i="13"/>
  <c r="K88" i="13"/>
  <c r="J88" i="13"/>
  <c r="I80" i="13"/>
  <c r="K80" i="13"/>
  <c r="M80" i="13"/>
  <c r="L80" i="13"/>
  <c r="J80" i="13"/>
  <c r="I71" i="13"/>
  <c r="M71" i="13"/>
  <c r="L71" i="13"/>
  <c r="K71" i="13"/>
  <c r="J71" i="13"/>
  <c r="I54" i="13"/>
  <c r="H62" i="13"/>
  <c r="M54" i="13"/>
  <c r="L54" i="13"/>
  <c r="K54" i="13"/>
  <c r="J54" i="13"/>
  <c r="I45" i="13"/>
  <c r="K45" i="13"/>
  <c r="M45" i="13"/>
  <c r="L45" i="13"/>
  <c r="J45" i="13"/>
  <c r="I37" i="13"/>
  <c r="M37" i="13"/>
  <c r="L37" i="13"/>
  <c r="K37" i="13"/>
  <c r="J37" i="13"/>
  <c r="I28" i="13"/>
  <c r="K28" i="13"/>
  <c r="L28" i="13"/>
  <c r="J28" i="13"/>
  <c r="M28" i="13"/>
  <c r="I16" i="13"/>
  <c r="K16" i="13"/>
  <c r="M16" i="13"/>
  <c r="L16" i="13"/>
  <c r="J16" i="13"/>
  <c r="I12" i="13"/>
  <c r="H20" i="13"/>
  <c r="M12" i="13"/>
  <c r="L12" i="13"/>
  <c r="K12" i="13"/>
  <c r="J12" i="13"/>
  <c r="I8" i="13"/>
  <c r="K8" i="13"/>
  <c r="L8" i="13"/>
  <c r="J8" i="13"/>
  <c r="M8" i="13"/>
  <c r="U9" i="12"/>
  <c r="X9" i="12"/>
  <c r="V9" i="12"/>
  <c r="J154" i="13"/>
  <c r="I154" i="13"/>
  <c r="M154" i="13"/>
  <c r="L154" i="13"/>
  <c r="K154" i="13"/>
  <c r="J145" i="13"/>
  <c r="I145" i="13"/>
  <c r="L145" i="13"/>
  <c r="M145" i="13"/>
  <c r="K145" i="13"/>
  <c r="J137" i="13"/>
  <c r="I137" i="13"/>
  <c r="M137" i="13"/>
  <c r="L137" i="13"/>
  <c r="K137" i="13"/>
  <c r="J128" i="13"/>
  <c r="I128" i="13"/>
  <c r="L128" i="13"/>
  <c r="M128" i="13"/>
  <c r="K128" i="13"/>
  <c r="J120" i="13"/>
  <c r="I120" i="13"/>
  <c r="M120" i="13"/>
  <c r="L120" i="13"/>
  <c r="K120" i="13"/>
  <c r="J111" i="13"/>
  <c r="I111" i="13"/>
  <c r="L111" i="13"/>
  <c r="M111" i="13"/>
  <c r="K111" i="13"/>
  <c r="J102" i="13"/>
  <c r="I102" i="13"/>
  <c r="M102" i="13"/>
  <c r="L102" i="13"/>
  <c r="K102" i="13"/>
  <c r="J94" i="13"/>
  <c r="I94" i="13"/>
  <c r="L94" i="13"/>
  <c r="M94" i="13"/>
  <c r="K94" i="13"/>
  <c r="J85" i="13"/>
  <c r="I85" i="13"/>
  <c r="M85" i="13"/>
  <c r="L85" i="13"/>
  <c r="K85" i="13"/>
  <c r="J68" i="13"/>
  <c r="I68" i="13"/>
  <c r="H76" i="13"/>
  <c r="M68" i="13"/>
  <c r="L68" i="13"/>
  <c r="K68" i="13"/>
  <c r="J59" i="13"/>
  <c r="I59" i="13"/>
  <c r="L59" i="13"/>
  <c r="M59" i="13"/>
  <c r="K59" i="13"/>
  <c r="J51" i="13"/>
  <c r="I51" i="13"/>
  <c r="M51" i="13"/>
  <c r="L51" i="13"/>
  <c r="K51" i="13"/>
  <c r="J42" i="13"/>
  <c r="I42" i="13"/>
  <c r="L42" i="13"/>
  <c r="M42" i="13"/>
  <c r="K42" i="13"/>
  <c r="J33" i="13"/>
  <c r="I33" i="13"/>
  <c r="M33" i="13"/>
  <c r="L33" i="13"/>
  <c r="K33" i="13"/>
  <c r="J25" i="13"/>
  <c r="I25" i="13"/>
  <c r="L25" i="13"/>
  <c r="M25" i="13"/>
  <c r="K25" i="13"/>
  <c r="V56" i="12"/>
  <c r="U56" i="12"/>
  <c r="X56" i="12"/>
  <c r="V52" i="12"/>
  <c r="U52" i="12"/>
  <c r="X52" i="12"/>
  <c r="V48" i="12"/>
  <c r="U48" i="12"/>
  <c r="X48" i="12"/>
  <c r="V44" i="12"/>
  <c r="U44" i="12"/>
  <c r="X44" i="12"/>
  <c r="V40" i="12"/>
  <c r="U40" i="12"/>
  <c r="X40" i="12"/>
  <c r="V36" i="12"/>
  <c r="U36" i="12"/>
  <c r="X36" i="12"/>
  <c r="V32" i="12"/>
  <c r="U32" i="12"/>
  <c r="X32" i="12"/>
  <c r="V28" i="12"/>
  <c r="U28" i="12"/>
  <c r="X28" i="12"/>
  <c r="V24" i="12"/>
  <c r="U24" i="12"/>
  <c r="X24" i="12"/>
  <c r="V20" i="12"/>
  <c r="U20" i="12"/>
  <c r="X20" i="12"/>
  <c r="V16" i="12"/>
  <c r="U16" i="12"/>
  <c r="X16" i="12"/>
  <c r="K159" i="13"/>
  <c r="J159" i="13"/>
  <c r="I159" i="13"/>
  <c r="M159" i="13"/>
  <c r="L159" i="13"/>
  <c r="K151" i="13"/>
  <c r="J151" i="13"/>
  <c r="I151" i="13"/>
  <c r="M151" i="13"/>
  <c r="L151" i="13"/>
  <c r="K142" i="13"/>
  <c r="J142" i="13"/>
  <c r="I142" i="13"/>
  <c r="M142" i="13"/>
  <c r="L142" i="13"/>
  <c r="K134" i="13"/>
  <c r="J134" i="13"/>
  <c r="I134" i="13"/>
  <c r="M134" i="13"/>
  <c r="L134" i="13"/>
  <c r="K125" i="13"/>
  <c r="J125" i="13"/>
  <c r="I125" i="13"/>
  <c r="M125" i="13"/>
  <c r="L125" i="13"/>
  <c r="K116" i="13"/>
  <c r="J116" i="13"/>
  <c r="I116" i="13"/>
  <c r="M116" i="13"/>
  <c r="L116" i="13"/>
  <c r="K108" i="13"/>
  <c r="J108" i="13"/>
  <c r="I108" i="13"/>
  <c r="M108" i="13"/>
  <c r="L108" i="13"/>
  <c r="K99" i="13"/>
  <c r="J99" i="13"/>
  <c r="I99" i="13"/>
  <c r="M99" i="13"/>
  <c r="L99" i="13"/>
  <c r="K82" i="13"/>
  <c r="J82" i="13"/>
  <c r="I82" i="13"/>
  <c r="H90" i="13"/>
  <c r="M82" i="13"/>
  <c r="L82" i="13"/>
  <c r="K73" i="13"/>
  <c r="J73" i="13"/>
  <c r="I73" i="13"/>
  <c r="M73" i="13"/>
  <c r="L73" i="13"/>
  <c r="K65" i="13"/>
  <c r="J65" i="13"/>
  <c r="I65" i="13"/>
  <c r="M65" i="13"/>
  <c r="L65" i="13"/>
  <c r="Z13" i="16"/>
  <c r="Y13" i="16"/>
  <c r="X13" i="16"/>
  <c r="W13" i="16"/>
  <c r="V21" i="16"/>
  <c r="V15" i="14"/>
  <c r="U15" i="14"/>
  <c r="S23" i="14"/>
  <c r="T15" i="14"/>
  <c r="L51" i="12"/>
  <c r="K51" i="12"/>
  <c r="J51" i="12"/>
  <c r="I51" i="12"/>
  <c r="N51" i="12"/>
  <c r="M51" i="12"/>
  <c r="L43" i="12"/>
  <c r="K43" i="12"/>
  <c r="J43" i="12"/>
  <c r="I43" i="12"/>
  <c r="N43" i="12"/>
  <c r="M43" i="12"/>
  <c r="L35" i="12"/>
  <c r="K35" i="12"/>
  <c r="J35" i="12"/>
  <c r="I35" i="12"/>
  <c r="N35" i="12"/>
  <c r="M35" i="12"/>
  <c r="L27" i="12"/>
  <c r="K27" i="12"/>
  <c r="J27" i="12"/>
  <c r="I27" i="12"/>
  <c r="N27" i="12"/>
  <c r="M27" i="12"/>
  <c r="L19" i="12"/>
  <c r="K19" i="12"/>
  <c r="J19" i="12"/>
  <c r="I19" i="12"/>
  <c r="N19" i="12"/>
  <c r="M19" i="12"/>
  <c r="K8" i="12"/>
  <c r="J8" i="12"/>
  <c r="I8" i="12"/>
  <c r="N8" i="12"/>
  <c r="M8" i="12"/>
  <c r="H55" i="12"/>
  <c r="L8" i="12"/>
  <c r="K14" i="12"/>
  <c r="J14" i="12"/>
  <c r="I14" i="12"/>
  <c r="M14" i="12"/>
  <c r="L14" i="12"/>
  <c r="N14" i="12"/>
  <c r="J13" i="12"/>
  <c r="I13" i="12"/>
  <c r="N13" i="12"/>
  <c r="M13" i="12"/>
  <c r="L13" i="12"/>
  <c r="K13" i="12"/>
  <c r="J18" i="12"/>
  <c r="I18" i="12"/>
  <c r="N18" i="12"/>
  <c r="M18" i="12"/>
  <c r="L18" i="12"/>
  <c r="K18" i="12"/>
  <c r="J22" i="12"/>
  <c r="I22" i="12"/>
  <c r="L22" i="12"/>
  <c r="N22" i="12"/>
  <c r="M22" i="12"/>
  <c r="K22" i="12"/>
  <c r="J26" i="12"/>
  <c r="I26" i="12"/>
  <c r="N26" i="12"/>
  <c r="M26" i="12"/>
  <c r="L26" i="12"/>
  <c r="K26" i="12"/>
  <c r="J30" i="12"/>
  <c r="I30" i="12"/>
  <c r="L30" i="12"/>
  <c r="N30" i="12"/>
  <c r="K30" i="12"/>
  <c r="M30" i="12"/>
  <c r="J34" i="12"/>
  <c r="I34" i="12"/>
  <c r="N34" i="12"/>
  <c r="M34" i="12"/>
  <c r="L34" i="12"/>
  <c r="K34" i="12"/>
  <c r="J38" i="12"/>
  <c r="I38" i="12"/>
  <c r="L38" i="12"/>
  <c r="N38" i="12"/>
  <c r="M38" i="12"/>
  <c r="K38" i="12"/>
  <c r="J42" i="12"/>
  <c r="I42" i="12"/>
  <c r="N42" i="12"/>
  <c r="M42" i="12"/>
  <c r="L42" i="12"/>
  <c r="K42" i="12"/>
  <c r="J46" i="12"/>
  <c r="I46" i="12"/>
  <c r="L46" i="12"/>
  <c r="N46" i="12"/>
  <c r="K46" i="12"/>
  <c r="M46" i="12"/>
  <c r="J50" i="12"/>
  <c r="I50" i="12"/>
  <c r="N50" i="12"/>
  <c r="M50" i="12"/>
  <c r="L50" i="12"/>
  <c r="K50" i="12"/>
  <c r="I7" i="12"/>
  <c r="H54" i="12"/>
  <c r="N7" i="12"/>
  <c r="K7" i="12"/>
  <c r="M7" i="12"/>
  <c r="J7" i="12"/>
  <c r="L7" i="12"/>
  <c r="I12" i="12"/>
  <c r="N12" i="12"/>
  <c r="K12" i="12"/>
  <c r="M12" i="12"/>
  <c r="L12" i="12"/>
  <c r="J12" i="12"/>
  <c r="N11" i="12"/>
  <c r="M11" i="12"/>
  <c r="L11" i="12"/>
  <c r="K11" i="12"/>
  <c r="J11" i="12"/>
  <c r="I11" i="12"/>
  <c r="N17" i="12"/>
  <c r="M17" i="12"/>
  <c r="J17" i="12"/>
  <c r="L17" i="12"/>
  <c r="I17" i="12"/>
  <c r="K17" i="12"/>
  <c r="N21" i="12"/>
  <c r="M21" i="12"/>
  <c r="L21" i="12"/>
  <c r="K21" i="12"/>
  <c r="J21" i="12"/>
  <c r="I21" i="12"/>
  <c r="N25" i="12"/>
  <c r="M25" i="12"/>
  <c r="J25" i="12"/>
  <c r="L25" i="12"/>
  <c r="K25" i="12"/>
  <c r="I25" i="12"/>
  <c r="N29" i="12"/>
  <c r="M29" i="12"/>
  <c r="L29" i="12"/>
  <c r="K29" i="12"/>
  <c r="J29" i="12"/>
  <c r="I29" i="12"/>
  <c r="N33" i="12"/>
  <c r="M33" i="12"/>
  <c r="J33" i="12"/>
  <c r="L33" i="12"/>
  <c r="I33" i="12"/>
  <c r="K33" i="12"/>
  <c r="N37" i="12"/>
  <c r="M37" i="12"/>
  <c r="L37" i="12"/>
  <c r="K37" i="12"/>
  <c r="J37" i="12"/>
  <c r="I37" i="12"/>
  <c r="N41" i="12"/>
  <c r="M41" i="12"/>
  <c r="J41" i="12"/>
  <c r="L41" i="12"/>
  <c r="K41" i="12"/>
  <c r="I41" i="12"/>
  <c r="N45" i="12"/>
  <c r="M45" i="12"/>
  <c r="L45" i="12"/>
  <c r="K45" i="12"/>
  <c r="J45" i="12"/>
  <c r="I45" i="12"/>
  <c r="N49" i="12"/>
  <c r="M49" i="12"/>
  <c r="J49" i="12"/>
  <c r="L49" i="12"/>
  <c r="I49" i="12"/>
  <c r="K49" i="12"/>
  <c r="T41" i="6"/>
  <c r="W41" i="6"/>
  <c r="V41" i="6"/>
  <c r="S41" i="6"/>
  <c r="U41" i="6"/>
  <c r="T33" i="6"/>
  <c r="V33" i="6"/>
  <c r="U33" i="6"/>
  <c r="W33" i="6"/>
  <c r="S33" i="6"/>
  <c r="T25" i="6"/>
  <c r="V25" i="6"/>
  <c r="S25" i="6"/>
  <c r="W25" i="6"/>
  <c r="U25" i="6"/>
  <c r="J19" i="6"/>
  <c r="L19" i="6"/>
  <c r="K19" i="6"/>
  <c r="I19" i="6"/>
  <c r="M19" i="6"/>
  <c r="T17" i="6"/>
  <c r="V17" i="6"/>
  <c r="U17" i="6"/>
  <c r="S17" i="6"/>
  <c r="W17" i="6"/>
  <c r="T14" i="6"/>
  <c r="W14" i="6"/>
  <c r="V14" i="6"/>
  <c r="S14" i="6"/>
  <c r="U14" i="6"/>
  <c r="J211" i="3"/>
  <c r="L211" i="3"/>
  <c r="N211" i="3"/>
  <c r="M211" i="3"/>
  <c r="K211" i="3"/>
  <c r="J184" i="3"/>
  <c r="L184" i="3"/>
  <c r="I195" i="3"/>
  <c r="M184" i="3"/>
  <c r="N184" i="3"/>
  <c r="K184" i="3"/>
  <c r="I191" i="3"/>
  <c r="J180" i="3"/>
  <c r="L180" i="3"/>
  <c r="N180" i="3"/>
  <c r="M180" i="3"/>
  <c r="K180" i="3"/>
  <c r="J176" i="3"/>
  <c r="L176" i="3"/>
  <c r="I187" i="3"/>
  <c r="K176" i="3"/>
  <c r="N176" i="3"/>
  <c r="M176" i="3"/>
  <c r="J160" i="3"/>
  <c r="L160" i="3"/>
  <c r="M160" i="3"/>
  <c r="K160" i="3"/>
  <c r="N160" i="3"/>
  <c r="J156" i="3"/>
  <c r="L156" i="3"/>
  <c r="N156" i="3"/>
  <c r="M156" i="3"/>
  <c r="K156" i="3"/>
  <c r="J142" i="3"/>
  <c r="L142" i="3"/>
  <c r="N142" i="3"/>
  <c r="M142" i="3"/>
  <c r="K142" i="3"/>
  <c r="J138" i="3"/>
  <c r="L138" i="3"/>
  <c r="M138" i="3"/>
  <c r="K138" i="3"/>
  <c r="N138" i="3"/>
  <c r="J215" i="3"/>
  <c r="L215" i="3"/>
  <c r="N215" i="3"/>
  <c r="K215" i="3"/>
  <c r="M215" i="3"/>
  <c r="J172" i="3"/>
  <c r="L172" i="3"/>
  <c r="N172" i="3"/>
  <c r="M172" i="3"/>
  <c r="K172" i="3"/>
  <c r="J168" i="3"/>
  <c r="L168" i="3"/>
  <c r="N168" i="3"/>
  <c r="M168" i="3"/>
  <c r="K168" i="3"/>
  <c r="J164" i="3"/>
  <c r="L164" i="3"/>
  <c r="N164" i="3"/>
  <c r="M164" i="3"/>
  <c r="K164" i="3"/>
  <c r="Y20" i="16"/>
  <c r="X20" i="16"/>
  <c r="W20" i="16"/>
  <c r="Z20" i="16"/>
  <c r="Y16" i="16"/>
  <c r="X16" i="16"/>
  <c r="W16" i="16"/>
  <c r="Z16" i="16"/>
  <c r="Y12" i="16"/>
  <c r="X12" i="16"/>
  <c r="W12" i="16"/>
  <c r="Z12" i="16"/>
  <c r="X18" i="16"/>
  <c r="Y18" i="16"/>
  <c r="W18" i="16"/>
  <c r="Z18" i="16"/>
  <c r="W11" i="16"/>
  <c r="Y11" i="16"/>
  <c r="Z11" i="16"/>
  <c r="X11" i="16"/>
  <c r="W15" i="16"/>
  <c r="X15" i="16"/>
  <c r="Z15" i="16"/>
  <c r="Y15" i="16"/>
  <c r="W19" i="16"/>
  <c r="Y19" i="16"/>
  <c r="X19" i="16"/>
  <c r="Z19" i="16"/>
  <c r="U13" i="14"/>
  <c r="T13" i="14"/>
  <c r="V13" i="14"/>
  <c r="V17" i="14"/>
  <c r="U17" i="14"/>
  <c r="T17" i="14"/>
  <c r="U18" i="14"/>
  <c r="T18" i="14"/>
  <c r="V18" i="14"/>
  <c r="T11" i="14"/>
  <c r="V11" i="14"/>
  <c r="U11" i="14"/>
  <c r="T19" i="14"/>
  <c r="U19" i="14"/>
  <c r="V19" i="14"/>
  <c r="V12" i="14"/>
  <c r="U12" i="14"/>
  <c r="T12" i="14"/>
  <c r="T20" i="14"/>
  <c r="V20" i="14"/>
  <c r="U20" i="14"/>
  <c r="N40" i="12"/>
  <c r="M40" i="12"/>
  <c r="L40" i="12"/>
  <c r="K40" i="12"/>
  <c r="J40" i="12"/>
  <c r="I40" i="12"/>
  <c r="N32" i="12"/>
  <c r="M32" i="12"/>
  <c r="L32" i="12"/>
  <c r="K32" i="12"/>
  <c r="J32" i="12"/>
  <c r="I32" i="12"/>
  <c r="N24" i="12"/>
  <c r="M24" i="12"/>
  <c r="L24" i="12"/>
  <c r="K24" i="12"/>
  <c r="J24" i="12"/>
  <c r="I24" i="12"/>
  <c r="N16" i="12"/>
  <c r="M16" i="12"/>
  <c r="L16" i="12"/>
  <c r="K16" i="12"/>
  <c r="J16" i="12"/>
  <c r="I16" i="12"/>
  <c r="T47" i="6"/>
  <c r="S47" i="6"/>
  <c r="V47" i="6"/>
  <c r="U47" i="6"/>
  <c r="W47" i="6"/>
  <c r="J41" i="6"/>
  <c r="I41" i="6"/>
  <c r="L41" i="6"/>
  <c r="M41" i="6"/>
  <c r="K41" i="6"/>
  <c r="T39" i="6"/>
  <c r="S39" i="6"/>
  <c r="V39" i="6"/>
  <c r="W39" i="6"/>
  <c r="U39" i="6"/>
  <c r="J33" i="6"/>
  <c r="I33" i="6"/>
  <c r="L33" i="6"/>
  <c r="K33" i="6"/>
  <c r="M33" i="6"/>
  <c r="T31" i="6"/>
  <c r="S31" i="6"/>
  <c r="V31" i="6"/>
  <c r="U31" i="6"/>
  <c r="W31" i="6"/>
  <c r="J25" i="6"/>
  <c r="I25" i="6"/>
  <c r="L25" i="6"/>
  <c r="M25" i="6"/>
  <c r="K25" i="6"/>
  <c r="T23" i="6"/>
  <c r="S23" i="6"/>
  <c r="V23" i="6"/>
  <c r="W23" i="6"/>
  <c r="U23" i="6"/>
  <c r="J17" i="6"/>
  <c r="I17" i="6"/>
  <c r="L17" i="6"/>
  <c r="K17" i="6"/>
  <c r="M17" i="6"/>
  <c r="J14" i="6"/>
  <c r="I14" i="6"/>
  <c r="L14" i="6"/>
  <c r="M14" i="6"/>
  <c r="K14" i="6"/>
  <c r="T12" i="6"/>
  <c r="S12" i="6"/>
  <c r="V12" i="6"/>
  <c r="W12" i="6"/>
  <c r="U12" i="6"/>
  <c r="H195" i="3"/>
  <c r="H191" i="3"/>
  <c r="H187" i="3"/>
  <c r="AA10" i="16"/>
  <c r="Z10" i="16"/>
  <c r="Y10" i="16"/>
  <c r="V9" i="16"/>
  <c r="AA13" i="16" s="1"/>
  <c r="X10" i="16"/>
  <c r="W10" i="16"/>
  <c r="X11" i="15"/>
  <c r="W11" i="15"/>
  <c r="Y11" i="15"/>
  <c r="AA11" i="15"/>
  <c r="Z11" i="15"/>
  <c r="X15" i="15"/>
  <c r="W15" i="15"/>
  <c r="AA15" i="15"/>
  <c r="Z15" i="15"/>
  <c r="Y15" i="15"/>
  <c r="X19" i="15"/>
  <c r="W19" i="15"/>
  <c r="Y19" i="15"/>
  <c r="Z19" i="15"/>
  <c r="AA19" i="15"/>
  <c r="AA10" i="15"/>
  <c r="Y10" i="15"/>
  <c r="X10" i="15"/>
  <c r="W10" i="15"/>
  <c r="Z10" i="15"/>
  <c r="AA14" i="15"/>
  <c r="W14" i="15"/>
  <c r="Z14" i="15"/>
  <c r="Y14" i="15"/>
  <c r="X14" i="15"/>
  <c r="AA18" i="15"/>
  <c r="Y18" i="15"/>
  <c r="X18" i="15"/>
  <c r="W18" i="15"/>
  <c r="Z18" i="15"/>
  <c r="V21" i="14"/>
  <c r="T21" i="14"/>
  <c r="U21" i="14"/>
  <c r="N52" i="12"/>
  <c r="M52" i="12"/>
  <c r="L52" i="12"/>
  <c r="K52" i="12"/>
  <c r="J52" i="12"/>
  <c r="I52" i="12"/>
  <c r="N44" i="12"/>
  <c r="M44" i="12"/>
  <c r="L44" i="12"/>
  <c r="K44" i="12"/>
  <c r="J44" i="12"/>
  <c r="I44" i="12"/>
  <c r="N36" i="12"/>
  <c r="M36" i="12"/>
  <c r="L36" i="12"/>
  <c r="K36" i="12"/>
  <c r="J36" i="12"/>
  <c r="I36" i="12"/>
  <c r="N28" i="12"/>
  <c r="M28" i="12"/>
  <c r="L28" i="12"/>
  <c r="K28" i="12"/>
  <c r="J28" i="12"/>
  <c r="I28" i="12"/>
  <c r="N20" i="12"/>
  <c r="M20" i="12"/>
  <c r="L20" i="12"/>
  <c r="K20" i="12"/>
  <c r="J20" i="12"/>
  <c r="I20" i="12"/>
  <c r="W51" i="6"/>
  <c r="V51" i="6"/>
  <c r="U51" i="6"/>
  <c r="T51" i="6"/>
  <c r="S51" i="6"/>
  <c r="W43" i="6"/>
  <c r="V43" i="6"/>
  <c r="T43" i="6"/>
  <c r="S43" i="6"/>
  <c r="U43" i="6"/>
  <c r="W35" i="6"/>
  <c r="V35" i="6"/>
  <c r="U35" i="6"/>
  <c r="T35" i="6"/>
  <c r="S35" i="6"/>
  <c r="W27" i="6"/>
  <c r="V27" i="6"/>
  <c r="T27" i="6"/>
  <c r="S27" i="6"/>
  <c r="U27" i="6"/>
  <c r="M21" i="6"/>
  <c r="L21" i="6"/>
  <c r="J21" i="6"/>
  <c r="K21" i="6"/>
  <c r="I21" i="6"/>
  <c r="W19" i="6"/>
  <c r="V19" i="6"/>
  <c r="T19" i="6"/>
  <c r="U19" i="6"/>
  <c r="S19" i="6"/>
  <c r="W16" i="6"/>
  <c r="V16" i="6"/>
  <c r="U16" i="6"/>
  <c r="S16" i="6"/>
  <c r="T16" i="6"/>
  <c r="W8" i="6"/>
  <c r="V8" i="6"/>
  <c r="U8" i="6"/>
  <c r="T8" i="6"/>
  <c r="S8" i="6"/>
  <c r="F43" i="2"/>
  <c r="M21" i="2"/>
  <c r="L21" i="2"/>
  <c r="K21" i="2"/>
  <c r="J21" i="2"/>
  <c r="AA12" i="13"/>
  <c r="Z12" i="13"/>
  <c r="Y12" i="13"/>
  <c r="V20" i="13"/>
  <c r="W12" i="13"/>
  <c r="X12" i="13"/>
  <c r="AA8" i="13"/>
  <c r="Z8" i="13"/>
  <c r="Y8" i="13"/>
  <c r="X8" i="13"/>
  <c r="W8" i="13"/>
  <c r="AA16" i="13"/>
  <c r="Z16" i="13"/>
  <c r="Y16" i="13"/>
  <c r="X16" i="13"/>
  <c r="W16" i="13"/>
  <c r="Z11" i="13"/>
  <c r="Y11" i="13"/>
  <c r="X11" i="13"/>
  <c r="W11" i="13"/>
  <c r="AA11" i="13"/>
  <c r="Z19" i="13"/>
  <c r="Y19" i="13"/>
  <c r="X19" i="13"/>
  <c r="W19" i="13"/>
  <c r="AA19" i="13"/>
  <c r="X10" i="13"/>
  <c r="W10" i="13"/>
  <c r="AA10" i="13"/>
  <c r="Z10" i="13"/>
  <c r="Y10" i="13"/>
  <c r="X14" i="13"/>
  <c r="W14" i="13"/>
  <c r="Z14" i="13"/>
  <c r="AA14" i="13"/>
  <c r="Y14" i="13"/>
  <c r="X18" i="13"/>
  <c r="W18" i="13"/>
  <c r="AA18" i="13"/>
  <c r="Z18" i="13"/>
  <c r="Y18" i="13"/>
  <c r="AA9" i="13"/>
  <c r="X9" i="13"/>
  <c r="Y9" i="13"/>
  <c r="W9" i="13"/>
  <c r="Z9" i="13"/>
  <c r="AA13" i="13"/>
  <c r="Z13" i="13"/>
  <c r="Y13" i="13"/>
  <c r="X13" i="13"/>
  <c r="W13" i="13"/>
  <c r="AA17" i="13"/>
  <c r="X17" i="13"/>
  <c r="Z17" i="13"/>
  <c r="Y17" i="13"/>
  <c r="W17" i="13"/>
  <c r="M41" i="5"/>
  <c r="I41" i="5"/>
  <c r="K41" i="5"/>
  <c r="J41" i="5"/>
  <c r="L41" i="5"/>
  <c r="W39" i="5"/>
  <c r="S39" i="5"/>
  <c r="U39" i="5"/>
  <c r="T39" i="5"/>
  <c r="V39" i="5"/>
  <c r="W12" i="5"/>
  <c r="S12" i="5"/>
  <c r="U12" i="5"/>
  <c r="V12" i="5"/>
  <c r="T12" i="5"/>
  <c r="W31" i="5"/>
  <c r="S31" i="5"/>
  <c r="U31" i="5"/>
  <c r="V31" i="5"/>
  <c r="T31" i="5"/>
  <c r="W47" i="5"/>
  <c r="S47" i="5"/>
  <c r="U47" i="5"/>
  <c r="V47" i="5"/>
  <c r="T47" i="5"/>
  <c r="V22" i="5"/>
  <c r="U22" i="5"/>
  <c r="T22" i="5"/>
  <c r="W22" i="5"/>
  <c r="S22" i="5"/>
  <c r="V38" i="5"/>
  <c r="U38" i="5"/>
  <c r="T38" i="5"/>
  <c r="W38" i="5"/>
  <c r="S38" i="5"/>
  <c r="W14" i="5"/>
  <c r="V14" i="5"/>
  <c r="U14" i="5"/>
  <c r="S14" i="5"/>
  <c r="T14" i="5"/>
  <c r="W17" i="5"/>
  <c r="V17" i="5"/>
  <c r="U17" i="5"/>
  <c r="S17" i="5"/>
  <c r="T17" i="5"/>
  <c r="W33" i="5"/>
  <c r="V33" i="5"/>
  <c r="U33" i="5"/>
  <c r="S33" i="5"/>
  <c r="T33" i="5"/>
  <c r="W49" i="5"/>
  <c r="V49" i="5"/>
  <c r="U49" i="5"/>
  <c r="S49" i="5"/>
  <c r="T49" i="5"/>
  <c r="V11" i="5"/>
  <c r="U11" i="5"/>
  <c r="T11" i="5"/>
  <c r="W11" i="5"/>
  <c r="S11" i="5"/>
  <c r="V30" i="5"/>
  <c r="U30" i="5"/>
  <c r="T30" i="5"/>
  <c r="W30" i="5"/>
  <c r="S30" i="5"/>
  <c r="V46" i="5"/>
  <c r="U46" i="5"/>
  <c r="T46" i="5"/>
  <c r="W46" i="5"/>
  <c r="S46" i="5"/>
  <c r="W9" i="5"/>
  <c r="V9" i="5"/>
  <c r="T9" i="5"/>
  <c r="S9" i="5"/>
  <c r="U9" i="5"/>
  <c r="W20" i="5"/>
  <c r="V20" i="5"/>
  <c r="T20" i="5"/>
  <c r="S20" i="5"/>
  <c r="U20" i="5"/>
  <c r="W28" i="5"/>
  <c r="V28" i="5"/>
  <c r="T28" i="5"/>
  <c r="U28" i="5"/>
  <c r="S28" i="5"/>
  <c r="W36" i="5"/>
  <c r="V36" i="5"/>
  <c r="T36" i="5"/>
  <c r="S36" i="5"/>
  <c r="U36" i="5"/>
  <c r="W44" i="5"/>
  <c r="V44" i="5"/>
  <c r="T44" i="5"/>
  <c r="S44" i="5"/>
  <c r="U44" i="5"/>
  <c r="W52" i="5"/>
  <c r="V52" i="5"/>
  <c r="T52" i="5"/>
  <c r="S52" i="5"/>
  <c r="U52" i="5"/>
  <c r="T13" i="5"/>
  <c r="S13" i="5"/>
  <c r="V13" i="5"/>
  <c r="W13" i="5"/>
  <c r="U13" i="5"/>
  <c r="T24" i="5"/>
  <c r="S24" i="5"/>
  <c r="V24" i="5"/>
  <c r="U24" i="5"/>
  <c r="W24" i="5"/>
  <c r="T32" i="5"/>
  <c r="S32" i="5"/>
  <c r="V32" i="5"/>
  <c r="W32" i="5"/>
  <c r="U32" i="5"/>
  <c r="T40" i="5"/>
  <c r="S40" i="5"/>
  <c r="V40" i="5"/>
  <c r="U40" i="5"/>
  <c r="W40" i="5"/>
  <c r="T48" i="5"/>
  <c r="S48" i="5"/>
  <c r="V48" i="5"/>
  <c r="W48" i="5"/>
  <c r="U48" i="5"/>
  <c r="S10" i="5"/>
  <c r="U10" i="5"/>
  <c r="W10" i="5"/>
  <c r="V10" i="5"/>
  <c r="T10" i="5"/>
  <c r="S21" i="5"/>
  <c r="U21" i="5"/>
  <c r="W21" i="5"/>
  <c r="T21" i="5"/>
  <c r="V21" i="5"/>
  <c r="S29" i="5"/>
  <c r="U29" i="5"/>
  <c r="W29" i="5"/>
  <c r="V29" i="5"/>
  <c r="T29" i="5"/>
  <c r="S37" i="5"/>
  <c r="U37" i="5"/>
  <c r="W37" i="5"/>
  <c r="T37" i="5"/>
  <c r="V37" i="5"/>
  <c r="S45" i="5"/>
  <c r="U45" i="5"/>
  <c r="W45" i="5"/>
  <c r="V45" i="5"/>
  <c r="T45" i="5"/>
  <c r="T7" i="5"/>
  <c r="U7" i="5"/>
  <c r="W7" i="5"/>
  <c r="V7" i="5"/>
  <c r="S7" i="5"/>
  <c r="T15" i="5"/>
  <c r="V15" i="5"/>
  <c r="S15" i="5"/>
  <c r="U15" i="5"/>
  <c r="W15" i="5"/>
  <c r="T18" i="5"/>
  <c r="V18" i="5"/>
  <c r="S18" i="5"/>
  <c r="U18" i="5"/>
  <c r="W18" i="5"/>
  <c r="T26" i="5"/>
  <c r="V26" i="5"/>
  <c r="U26" i="5"/>
  <c r="W26" i="5"/>
  <c r="S26" i="5"/>
  <c r="T34" i="5"/>
  <c r="V34" i="5"/>
  <c r="S34" i="5"/>
  <c r="W34" i="5"/>
  <c r="U34" i="5"/>
  <c r="T42" i="5"/>
  <c r="V42" i="5"/>
  <c r="U42" i="5"/>
  <c r="S42" i="5"/>
  <c r="W42" i="5"/>
  <c r="T50" i="5"/>
  <c r="V50" i="5"/>
  <c r="S50" i="5"/>
  <c r="W50" i="5"/>
  <c r="U50" i="5"/>
  <c r="M14" i="5"/>
  <c r="I14" i="5"/>
  <c r="K14" i="5"/>
  <c r="J14" i="5"/>
  <c r="L14" i="5"/>
  <c r="M17" i="5"/>
  <c r="I17" i="5"/>
  <c r="K17" i="5"/>
  <c r="J17" i="5"/>
  <c r="L17" i="5"/>
  <c r="M33" i="5"/>
  <c r="I33" i="5"/>
  <c r="K33" i="5"/>
  <c r="L33" i="5"/>
  <c r="J33" i="5"/>
  <c r="M49" i="5"/>
  <c r="I49" i="5"/>
  <c r="K49" i="5"/>
  <c r="L49" i="5"/>
  <c r="J49" i="5"/>
  <c r="L24" i="5"/>
  <c r="K24" i="5"/>
  <c r="J24" i="5"/>
  <c r="M24" i="5"/>
  <c r="I24" i="5"/>
  <c r="L40" i="5"/>
  <c r="K40" i="5"/>
  <c r="J40" i="5"/>
  <c r="M40" i="5"/>
  <c r="I40" i="5"/>
  <c r="M16" i="5"/>
  <c r="L16" i="5"/>
  <c r="K16" i="5"/>
  <c r="I16" i="5"/>
  <c r="J16" i="5"/>
  <c r="M19" i="5"/>
  <c r="L19" i="5"/>
  <c r="K19" i="5"/>
  <c r="I19" i="5"/>
  <c r="J19" i="5"/>
  <c r="M35" i="5"/>
  <c r="L35" i="5"/>
  <c r="K35" i="5"/>
  <c r="I35" i="5"/>
  <c r="J35" i="5"/>
  <c r="M51" i="5"/>
  <c r="L51" i="5"/>
  <c r="K51" i="5"/>
  <c r="I51" i="5"/>
  <c r="J51" i="5"/>
  <c r="L13" i="5"/>
  <c r="K13" i="5"/>
  <c r="J13" i="5"/>
  <c r="M13" i="5"/>
  <c r="I13" i="5"/>
  <c r="L32" i="5"/>
  <c r="K32" i="5"/>
  <c r="J32" i="5"/>
  <c r="M32" i="5"/>
  <c r="I32" i="5"/>
  <c r="L48" i="5"/>
  <c r="K48" i="5"/>
  <c r="J48" i="5"/>
  <c r="M48" i="5"/>
  <c r="I48" i="5"/>
  <c r="M11" i="5"/>
  <c r="L11" i="5"/>
  <c r="J11" i="5"/>
  <c r="K11" i="5"/>
  <c r="I11" i="5"/>
  <c r="M22" i="5"/>
  <c r="L22" i="5"/>
  <c r="J22" i="5"/>
  <c r="I22" i="5"/>
  <c r="K22" i="5"/>
  <c r="M30" i="5"/>
  <c r="L30" i="5"/>
  <c r="J30" i="5"/>
  <c r="K30" i="5"/>
  <c r="I30" i="5"/>
  <c r="M38" i="5"/>
  <c r="L38" i="5"/>
  <c r="J38" i="5"/>
  <c r="I38" i="5"/>
  <c r="K38" i="5"/>
  <c r="M46" i="5"/>
  <c r="L46" i="5"/>
  <c r="J46" i="5"/>
  <c r="K46" i="5"/>
  <c r="I46" i="5"/>
  <c r="J7" i="5"/>
  <c r="I7" i="5"/>
  <c r="L7" i="5"/>
  <c r="M7" i="5"/>
  <c r="K7" i="5"/>
  <c r="J15" i="5"/>
  <c r="I15" i="5"/>
  <c r="L15" i="5"/>
  <c r="M15" i="5"/>
  <c r="K15" i="5"/>
  <c r="J18" i="5"/>
  <c r="I18" i="5"/>
  <c r="L18" i="5"/>
  <c r="M18" i="5"/>
  <c r="K18" i="5"/>
  <c r="J26" i="5"/>
  <c r="I26" i="5"/>
  <c r="L26" i="5"/>
  <c r="K26" i="5"/>
  <c r="M26" i="5"/>
  <c r="J34" i="5"/>
  <c r="I34" i="5"/>
  <c r="L34" i="5"/>
  <c r="M34" i="5"/>
  <c r="K34" i="5"/>
  <c r="J42" i="5"/>
  <c r="I42" i="5"/>
  <c r="L42" i="5"/>
  <c r="K42" i="5"/>
  <c r="M42" i="5"/>
  <c r="J50" i="5"/>
  <c r="I50" i="5"/>
  <c r="L50" i="5"/>
  <c r="M50" i="5"/>
  <c r="K50" i="5"/>
  <c r="I12" i="5"/>
  <c r="K12" i="5"/>
  <c r="M12" i="5"/>
  <c r="L12" i="5"/>
  <c r="J12" i="5"/>
  <c r="I31" i="5"/>
  <c r="K31" i="5"/>
  <c r="M31" i="5"/>
  <c r="L31" i="5"/>
  <c r="J31" i="5"/>
  <c r="I39" i="5"/>
  <c r="K39" i="5"/>
  <c r="M39" i="5"/>
  <c r="J39" i="5"/>
  <c r="L39" i="5"/>
  <c r="I47" i="5"/>
  <c r="K47" i="5"/>
  <c r="M47" i="5"/>
  <c r="L47" i="5"/>
  <c r="J47" i="5"/>
  <c r="I23" i="5"/>
  <c r="K23" i="5"/>
  <c r="M23" i="5"/>
  <c r="J23" i="5"/>
  <c r="L23" i="5"/>
  <c r="J9" i="5"/>
  <c r="L9" i="5"/>
  <c r="K9" i="5"/>
  <c r="M9" i="5"/>
  <c r="I9" i="5"/>
  <c r="J20" i="5"/>
  <c r="L20" i="5"/>
  <c r="I20" i="5"/>
  <c r="K20" i="5"/>
  <c r="M20" i="5"/>
  <c r="J28" i="5"/>
  <c r="L28" i="5"/>
  <c r="K28" i="5"/>
  <c r="M28" i="5"/>
  <c r="I28" i="5"/>
  <c r="J36" i="5"/>
  <c r="L36" i="5"/>
  <c r="I36" i="5"/>
  <c r="M36" i="5"/>
  <c r="K36" i="5"/>
  <c r="J44" i="5"/>
  <c r="L44" i="5"/>
  <c r="K44" i="5"/>
  <c r="I44" i="5"/>
  <c r="M44" i="5"/>
  <c r="J52" i="5"/>
  <c r="L52" i="5"/>
  <c r="I52" i="5"/>
  <c r="K52" i="5"/>
  <c r="M52" i="5"/>
  <c r="G195" i="3"/>
  <c r="E192" i="3"/>
  <c r="M192" i="3" s="1"/>
  <c r="G187" i="3"/>
  <c r="N73" i="2"/>
  <c r="M73" i="2"/>
  <c r="L73" i="2"/>
  <c r="K73" i="2"/>
  <c r="J73" i="2"/>
  <c r="N63" i="2"/>
  <c r="M63" i="2"/>
  <c r="L63" i="2"/>
  <c r="K63" i="2"/>
  <c r="J63" i="2"/>
  <c r="H42" i="2"/>
  <c r="U19" i="5"/>
  <c r="T19" i="5"/>
  <c r="S19" i="5"/>
  <c r="W19" i="5"/>
  <c r="V19" i="5"/>
  <c r="M8" i="5"/>
  <c r="L8" i="5"/>
  <c r="K8" i="5"/>
  <c r="I8" i="5"/>
  <c r="J8" i="5"/>
  <c r="F195" i="3"/>
  <c r="F187" i="3"/>
  <c r="J66" i="2"/>
  <c r="K66" i="2"/>
  <c r="M66" i="2"/>
  <c r="L66" i="2"/>
  <c r="N58" i="2"/>
  <c r="J58" i="2"/>
  <c r="K58" i="2"/>
  <c r="L58" i="2"/>
  <c r="M58" i="2"/>
  <c r="M27" i="5"/>
  <c r="L27" i="5"/>
  <c r="K27" i="5"/>
  <c r="I27" i="5"/>
  <c r="J27" i="5"/>
  <c r="W25" i="5"/>
  <c r="V25" i="5"/>
  <c r="U25" i="5"/>
  <c r="S25" i="5"/>
  <c r="T25" i="5"/>
  <c r="G190" i="3"/>
  <c r="G192" i="3"/>
  <c r="G196" i="3"/>
  <c r="G188" i="3"/>
  <c r="K45" i="5"/>
  <c r="J45" i="5"/>
  <c r="I45" i="5"/>
  <c r="M45" i="5"/>
  <c r="L45" i="5"/>
  <c r="U43" i="5"/>
  <c r="T43" i="5"/>
  <c r="S43" i="5"/>
  <c r="W43" i="5"/>
  <c r="V43" i="5"/>
  <c r="G193" i="3"/>
  <c r="F186" i="3"/>
  <c r="F190" i="3"/>
  <c r="F194" i="3"/>
  <c r="F188" i="3"/>
  <c r="F192" i="3"/>
  <c r="F196" i="3"/>
  <c r="F189" i="3"/>
  <c r="F193" i="3"/>
  <c r="M25" i="5"/>
  <c r="I25" i="5"/>
  <c r="K25" i="5"/>
  <c r="J25" i="5"/>
  <c r="L25" i="5"/>
  <c r="W23" i="5"/>
  <c r="S23" i="5"/>
  <c r="U23" i="5"/>
  <c r="T23" i="5"/>
  <c r="V23" i="5"/>
  <c r="K10" i="5"/>
  <c r="J10" i="5"/>
  <c r="I10" i="5"/>
  <c r="M10" i="5"/>
  <c r="L10" i="5"/>
  <c r="E196" i="3"/>
  <c r="G191" i="3"/>
  <c r="E188" i="3"/>
  <c r="E189" i="3"/>
  <c r="E193" i="3"/>
  <c r="N59" i="2"/>
  <c r="M59" i="2"/>
  <c r="L59" i="2"/>
  <c r="J59" i="2"/>
  <c r="K59" i="2"/>
  <c r="J57" i="2"/>
  <c r="L57" i="2"/>
  <c r="N57" i="2"/>
  <c r="M57" i="2"/>
  <c r="K57" i="2"/>
  <c r="J61" i="2"/>
  <c r="L61" i="2"/>
  <c r="M61" i="2"/>
  <c r="K61" i="2"/>
  <c r="N61" i="2"/>
  <c r="J65" i="2"/>
  <c r="L65" i="2"/>
  <c r="I68" i="2"/>
  <c r="N65" i="2"/>
  <c r="M65" i="2"/>
  <c r="K65" i="2"/>
  <c r="F68" i="2"/>
  <c r="H67" i="2"/>
  <c r="H68" i="2"/>
  <c r="F67" i="2"/>
  <c r="N16" i="43"/>
  <c r="M16" i="43"/>
  <c r="L16" i="43"/>
  <c r="P16" i="43"/>
  <c r="R16" i="43"/>
  <c r="T16" i="43"/>
  <c r="Q16" i="43"/>
  <c r="S16" i="43"/>
  <c r="O146" i="42"/>
  <c r="L146" i="42"/>
  <c r="M146" i="42"/>
  <c r="N146" i="42"/>
  <c r="T16" i="42"/>
  <c r="S16" i="42"/>
  <c r="Q16" i="42"/>
  <c r="P16" i="42"/>
  <c r="R16" i="42"/>
  <c r="O146" i="41"/>
  <c r="M146" i="41"/>
  <c r="L146" i="41"/>
  <c r="N146" i="41"/>
  <c r="P11" i="37"/>
  <c r="O11" i="37"/>
  <c r="S11" i="37"/>
  <c r="R11" i="37"/>
  <c r="Q11" i="37"/>
  <c r="T11" i="37"/>
  <c r="O146" i="43"/>
  <c r="N146" i="43"/>
  <c r="M146" i="43"/>
  <c r="L146" i="43"/>
  <c r="L129" i="37"/>
  <c r="M129" i="37"/>
  <c r="K129" i="37"/>
  <c r="O129" i="37"/>
  <c r="N129" i="37"/>
  <c r="L11" i="37"/>
  <c r="K11" i="37"/>
  <c r="M11" i="37"/>
  <c r="G146" i="41"/>
  <c r="H146" i="41"/>
  <c r="K146" i="41" s="1"/>
  <c r="I146" i="41"/>
  <c r="H11" i="37"/>
  <c r="I11" i="37"/>
  <c r="G11" i="37"/>
  <c r="G146" i="43"/>
  <c r="I146" i="43"/>
  <c r="H146" i="43"/>
  <c r="K146" i="43" s="1"/>
  <c r="H16" i="43"/>
  <c r="J16" i="43"/>
  <c r="I16" i="43"/>
  <c r="L16" i="42"/>
  <c r="M16" i="42"/>
  <c r="N16" i="42"/>
  <c r="I16" i="42"/>
  <c r="H16" i="42"/>
  <c r="J16" i="42"/>
  <c r="N16" i="41"/>
  <c r="G146" i="42"/>
  <c r="H146" i="42"/>
  <c r="K146" i="42" s="1"/>
  <c r="I146" i="42"/>
  <c r="M62" i="27"/>
  <c r="L62" i="27"/>
  <c r="K62" i="27"/>
  <c r="J62" i="27"/>
  <c r="I62" i="27"/>
  <c r="I76" i="27"/>
  <c r="M76" i="27"/>
  <c r="L76" i="27"/>
  <c r="K76" i="27"/>
  <c r="J76" i="27"/>
  <c r="J90" i="27"/>
  <c r="I90" i="27"/>
  <c r="M90" i="27"/>
  <c r="L90" i="27"/>
  <c r="K90" i="27"/>
  <c r="L20" i="28"/>
  <c r="K20" i="28"/>
  <c r="J20" i="28"/>
  <c r="I20" i="28"/>
  <c r="M20" i="28"/>
  <c r="K104" i="27"/>
  <c r="J104" i="27"/>
  <c r="I104" i="27"/>
  <c r="L104" i="27"/>
  <c r="M104" i="27"/>
  <c r="M34" i="27"/>
  <c r="L34" i="27"/>
  <c r="I34" i="27"/>
  <c r="K34" i="27"/>
  <c r="J34" i="27"/>
  <c r="M20" i="27"/>
  <c r="L20" i="27"/>
  <c r="K20" i="27"/>
  <c r="J20" i="27"/>
  <c r="I20" i="27"/>
  <c r="M62" i="28"/>
  <c r="L62" i="28"/>
  <c r="K62" i="28"/>
  <c r="J62" i="28"/>
  <c r="I62" i="28"/>
  <c r="M48" i="28"/>
  <c r="L48" i="28"/>
  <c r="K48" i="28"/>
  <c r="J48" i="28"/>
  <c r="I48" i="28"/>
  <c r="M34" i="28"/>
  <c r="L34" i="28"/>
  <c r="K34" i="28"/>
  <c r="I34" i="28"/>
  <c r="J34" i="28"/>
  <c r="M160" i="27"/>
  <c r="L160" i="27"/>
  <c r="K160" i="27"/>
  <c r="J160" i="27"/>
  <c r="I160" i="27"/>
  <c r="M146" i="27"/>
  <c r="L146" i="27"/>
  <c r="K146" i="27"/>
  <c r="J146" i="27"/>
  <c r="I146" i="27"/>
  <c r="M132" i="27"/>
  <c r="L132" i="27"/>
  <c r="K132" i="27"/>
  <c r="I132" i="27"/>
  <c r="J132" i="27"/>
  <c r="L118" i="27"/>
  <c r="K118" i="27"/>
  <c r="J118" i="27"/>
  <c r="M118" i="27"/>
  <c r="I118" i="27"/>
  <c r="M48" i="27"/>
  <c r="L48" i="27"/>
  <c r="K48" i="27"/>
  <c r="J48" i="27"/>
  <c r="I48" i="27"/>
  <c r="J118" i="28"/>
  <c r="I118" i="28"/>
  <c r="M118" i="28"/>
  <c r="L118" i="28"/>
  <c r="K118" i="28"/>
  <c r="N147" i="22"/>
  <c r="K147" i="22"/>
  <c r="J147" i="22"/>
  <c r="M147" i="22"/>
  <c r="L147" i="22"/>
  <c r="N119" i="22"/>
  <c r="M119" i="22"/>
  <c r="L119" i="22"/>
  <c r="K119" i="22"/>
  <c r="J119" i="22"/>
  <c r="M91" i="22"/>
  <c r="L91" i="22"/>
  <c r="K91" i="22"/>
  <c r="N91" i="22"/>
  <c r="J91" i="22"/>
  <c r="N63" i="22"/>
  <c r="M63" i="22"/>
  <c r="L63" i="22"/>
  <c r="K63" i="22"/>
  <c r="J63" i="22"/>
  <c r="K35" i="22"/>
  <c r="J35" i="22"/>
  <c r="N35" i="22"/>
  <c r="M35" i="22"/>
  <c r="L35" i="22"/>
  <c r="L132" i="28"/>
  <c r="K132" i="28"/>
  <c r="M132" i="28"/>
  <c r="I132" i="28"/>
  <c r="J132" i="28"/>
  <c r="M77" i="22"/>
  <c r="L77" i="22"/>
  <c r="K77" i="22"/>
  <c r="N77" i="22"/>
  <c r="J77" i="22"/>
  <c r="M160" i="28"/>
  <c r="I160" i="28"/>
  <c r="J160" i="28"/>
  <c r="L160" i="28"/>
  <c r="K160" i="28"/>
  <c r="M161" i="22"/>
  <c r="L161" i="22"/>
  <c r="K161" i="22"/>
  <c r="J161" i="22"/>
  <c r="N161" i="22"/>
  <c r="M133" i="22"/>
  <c r="L133" i="22"/>
  <c r="K133" i="22"/>
  <c r="J133" i="22"/>
  <c r="N133" i="22"/>
  <c r="J162" i="21"/>
  <c r="H162" i="21"/>
  <c r="I162" i="21"/>
  <c r="M105" i="22"/>
  <c r="L105" i="22"/>
  <c r="K105" i="22"/>
  <c r="J105" i="22"/>
  <c r="N105" i="22"/>
  <c r="AA21" i="22"/>
  <c r="Z21" i="22"/>
  <c r="Y21" i="22"/>
  <c r="AB21" i="22"/>
  <c r="X21" i="22"/>
  <c r="I106" i="21"/>
  <c r="J106" i="21"/>
  <c r="H106" i="21"/>
  <c r="I120" i="21"/>
  <c r="J120" i="21"/>
  <c r="H120" i="21"/>
  <c r="I64" i="21"/>
  <c r="H64" i="21"/>
  <c r="J64" i="21"/>
  <c r="J160" i="18"/>
  <c r="I160" i="18"/>
  <c r="K160" i="18"/>
  <c r="N21" i="22"/>
  <c r="K21" i="22"/>
  <c r="J21" i="22"/>
  <c r="L21" i="22"/>
  <c r="M21" i="22"/>
  <c r="J92" i="21"/>
  <c r="H92" i="21"/>
  <c r="I92" i="21"/>
  <c r="J50" i="21"/>
  <c r="I50" i="21"/>
  <c r="H50" i="21"/>
  <c r="J132" i="18"/>
  <c r="I132" i="18"/>
  <c r="K132" i="18"/>
  <c r="J106" i="18"/>
  <c r="I106" i="18"/>
  <c r="K106" i="18"/>
  <c r="J22" i="21"/>
  <c r="I22" i="21"/>
  <c r="H22" i="21"/>
  <c r="AB148" i="18"/>
  <c r="AA148" i="18"/>
  <c r="Z148" i="18"/>
  <c r="T148" i="18"/>
  <c r="S148" i="18"/>
  <c r="R148" i="18"/>
  <c r="Z118" i="18"/>
  <c r="AB118" i="18"/>
  <c r="AA118" i="18"/>
  <c r="R118" i="18"/>
  <c r="T118" i="18"/>
  <c r="S118" i="18"/>
  <c r="AB92" i="18"/>
  <c r="AA92" i="18"/>
  <c r="Z92" i="18"/>
  <c r="T92" i="18"/>
  <c r="S92" i="18"/>
  <c r="R92" i="18"/>
  <c r="AB62" i="18"/>
  <c r="AA62" i="18"/>
  <c r="Z62" i="18"/>
  <c r="T62" i="18"/>
  <c r="R62" i="18"/>
  <c r="S62" i="18"/>
  <c r="AA36" i="18"/>
  <c r="AB36" i="18"/>
  <c r="Z36" i="18"/>
  <c r="S36" i="18"/>
  <c r="R36" i="18"/>
  <c r="T36" i="18"/>
  <c r="H148" i="21"/>
  <c r="I148" i="21"/>
  <c r="J148" i="21"/>
  <c r="Z160" i="18"/>
  <c r="AA160" i="18"/>
  <c r="AB160" i="18"/>
  <c r="AA134" i="18"/>
  <c r="AB134" i="18"/>
  <c r="Z134" i="18"/>
  <c r="S134" i="18"/>
  <c r="R134" i="18"/>
  <c r="T134" i="18"/>
  <c r="AB104" i="18"/>
  <c r="AA104" i="18"/>
  <c r="Z104" i="18"/>
  <c r="T104" i="18"/>
  <c r="S104" i="18"/>
  <c r="R104" i="18"/>
  <c r="AA78" i="18"/>
  <c r="Z78" i="18"/>
  <c r="AB78" i="18"/>
  <c r="S78" i="18"/>
  <c r="T78" i="18"/>
  <c r="R78" i="18"/>
  <c r="AA48" i="18"/>
  <c r="Z48" i="18"/>
  <c r="AB48" i="18"/>
  <c r="S48" i="18"/>
  <c r="T48" i="18"/>
  <c r="R48" i="18"/>
  <c r="AA22" i="18"/>
  <c r="AB22" i="18"/>
  <c r="Z22" i="18"/>
  <c r="S22" i="18"/>
  <c r="T22" i="18"/>
  <c r="R22" i="18"/>
  <c r="M49" i="22"/>
  <c r="L49" i="22"/>
  <c r="K49" i="22"/>
  <c r="J49" i="22"/>
  <c r="N49" i="22"/>
  <c r="T22" i="21"/>
  <c r="S22" i="21"/>
  <c r="R22" i="21"/>
  <c r="K146" i="18"/>
  <c r="J146" i="18"/>
  <c r="I146" i="18"/>
  <c r="J120" i="18"/>
  <c r="K120" i="18"/>
  <c r="I120" i="18"/>
  <c r="K90" i="18"/>
  <c r="J90" i="18"/>
  <c r="I90" i="18"/>
  <c r="J64" i="18"/>
  <c r="I64" i="18"/>
  <c r="K64" i="18"/>
  <c r="K34" i="18"/>
  <c r="J34" i="18"/>
  <c r="I34" i="18"/>
  <c r="J8" i="18"/>
  <c r="K8" i="18"/>
  <c r="I8" i="18"/>
  <c r="J36" i="21"/>
  <c r="I36" i="21"/>
  <c r="H36" i="21"/>
  <c r="Z132" i="18"/>
  <c r="AB132" i="18"/>
  <c r="AA132" i="18"/>
  <c r="Z106" i="18"/>
  <c r="AB106" i="18"/>
  <c r="AA106" i="18"/>
  <c r="R64" i="18"/>
  <c r="T64" i="18"/>
  <c r="S64" i="18"/>
  <c r="I62" i="18"/>
  <c r="K62" i="18"/>
  <c r="J62" i="18"/>
  <c r="Z8" i="18"/>
  <c r="AB8" i="18"/>
  <c r="AA8" i="18"/>
  <c r="K149" i="16"/>
  <c r="J149" i="16"/>
  <c r="I149" i="16"/>
  <c r="M149" i="16"/>
  <c r="L149" i="16"/>
  <c r="J63" i="16"/>
  <c r="M63" i="16"/>
  <c r="L63" i="16"/>
  <c r="K63" i="16"/>
  <c r="I63" i="16"/>
  <c r="K37" i="16"/>
  <c r="J37" i="16"/>
  <c r="I37" i="16"/>
  <c r="M37" i="16"/>
  <c r="L37" i="16"/>
  <c r="M21" i="16"/>
  <c r="L21" i="16"/>
  <c r="K21" i="16"/>
  <c r="J21" i="16"/>
  <c r="I21" i="16"/>
  <c r="L105" i="15"/>
  <c r="K105" i="15"/>
  <c r="J105" i="15"/>
  <c r="I105" i="15"/>
  <c r="M105" i="15"/>
  <c r="J118" i="18"/>
  <c r="I118" i="18"/>
  <c r="K118" i="18"/>
  <c r="K92" i="18"/>
  <c r="I92" i="18"/>
  <c r="J92" i="18"/>
  <c r="I50" i="18"/>
  <c r="J50" i="18"/>
  <c r="K50" i="18"/>
  <c r="S34" i="18"/>
  <c r="R34" i="18"/>
  <c r="T34" i="18"/>
  <c r="I35" i="17"/>
  <c r="K35" i="17"/>
  <c r="M35" i="17"/>
  <c r="J35" i="17"/>
  <c r="L35" i="17"/>
  <c r="I77" i="16"/>
  <c r="K77" i="16"/>
  <c r="M77" i="16"/>
  <c r="L77" i="16"/>
  <c r="J77" i="16"/>
  <c r="L51" i="16"/>
  <c r="K51" i="16"/>
  <c r="J51" i="16"/>
  <c r="M51" i="16"/>
  <c r="I51" i="16"/>
  <c r="I119" i="15"/>
  <c r="K119" i="15"/>
  <c r="J119" i="15"/>
  <c r="M119" i="15"/>
  <c r="L119" i="15"/>
  <c r="I134" i="21"/>
  <c r="J134" i="21"/>
  <c r="H134" i="21"/>
  <c r="K104" i="18"/>
  <c r="I104" i="18"/>
  <c r="J104" i="18"/>
  <c r="K78" i="18"/>
  <c r="J78" i="18"/>
  <c r="I78" i="18"/>
  <c r="Z76" i="18"/>
  <c r="AB76" i="18"/>
  <c r="AA76" i="18"/>
  <c r="J20" i="18"/>
  <c r="K20" i="18"/>
  <c r="I20" i="18"/>
  <c r="J49" i="17"/>
  <c r="I49" i="17"/>
  <c r="L49" i="17"/>
  <c r="M49" i="17"/>
  <c r="K49" i="17"/>
  <c r="M23" i="17"/>
  <c r="L23" i="17"/>
  <c r="K23" i="17"/>
  <c r="J23" i="17"/>
  <c r="I23" i="17"/>
  <c r="J91" i="16"/>
  <c r="I91" i="16"/>
  <c r="L91" i="16"/>
  <c r="M91" i="16"/>
  <c r="K91" i="16"/>
  <c r="M65" i="16"/>
  <c r="L65" i="16"/>
  <c r="K65" i="16"/>
  <c r="J65" i="16"/>
  <c r="I65" i="16"/>
  <c r="K9" i="16"/>
  <c r="J9" i="16"/>
  <c r="I9" i="16"/>
  <c r="M9" i="16"/>
  <c r="L9" i="16"/>
  <c r="J133" i="15"/>
  <c r="I133" i="15"/>
  <c r="K133" i="15"/>
  <c r="L133" i="15"/>
  <c r="M133" i="15"/>
  <c r="J78" i="21"/>
  <c r="I78" i="21"/>
  <c r="H78" i="21"/>
  <c r="S146" i="18"/>
  <c r="T146" i="18"/>
  <c r="R146" i="18"/>
  <c r="R120" i="18"/>
  <c r="T120" i="18"/>
  <c r="S120" i="18"/>
  <c r="AA90" i="18"/>
  <c r="AB90" i="18"/>
  <c r="Z90" i="18"/>
  <c r="Z64" i="18"/>
  <c r="AB64" i="18"/>
  <c r="AA64" i="18"/>
  <c r="T50" i="18"/>
  <c r="S50" i="18"/>
  <c r="R50" i="18"/>
  <c r="K134" i="18"/>
  <c r="J134" i="18"/>
  <c r="I134" i="18"/>
  <c r="AB50" i="18"/>
  <c r="Z50" i="18"/>
  <c r="AA50" i="18"/>
  <c r="M105" i="17"/>
  <c r="L105" i="17"/>
  <c r="I105" i="17"/>
  <c r="J105" i="17"/>
  <c r="K105" i="17"/>
  <c r="I79" i="17"/>
  <c r="K79" i="17"/>
  <c r="L79" i="17"/>
  <c r="J79" i="17"/>
  <c r="M79" i="17"/>
  <c r="M147" i="16"/>
  <c r="L147" i="16"/>
  <c r="I147" i="16"/>
  <c r="K147" i="16"/>
  <c r="J147" i="16"/>
  <c r="I121" i="16"/>
  <c r="K121" i="16"/>
  <c r="L121" i="16"/>
  <c r="J121" i="16"/>
  <c r="M121" i="16"/>
  <c r="Z120" i="18"/>
  <c r="AB120" i="18"/>
  <c r="AA120" i="18"/>
  <c r="R106" i="18"/>
  <c r="T106" i="18"/>
  <c r="S106" i="18"/>
  <c r="J76" i="18"/>
  <c r="K76" i="18"/>
  <c r="I76" i="18"/>
  <c r="L49" i="15"/>
  <c r="K49" i="15"/>
  <c r="I49" i="15"/>
  <c r="M49" i="15"/>
  <c r="J49" i="15"/>
  <c r="I149" i="14"/>
  <c r="J149" i="14"/>
  <c r="K149" i="14"/>
  <c r="K37" i="14"/>
  <c r="J37" i="14"/>
  <c r="I37" i="14"/>
  <c r="S90" i="18"/>
  <c r="R90" i="18"/>
  <c r="T90" i="18"/>
  <c r="Z20" i="18"/>
  <c r="AB20" i="18"/>
  <c r="AA20" i="18"/>
  <c r="M49" i="16"/>
  <c r="I49" i="16"/>
  <c r="L49" i="16"/>
  <c r="K49" i="16"/>
  <c r="J49" i="16"/>
  <c r="J23" i="16"/>
  <c r="I23" i="16"/>
  <c r="K23" i="16"/>
  <c r="L23" i="16"/>
  <c r="M23" i="16"/>
  <c r="I21" i="15"/>
  <c r="M21" i="15"/>
  <c r="J21" i="15"/>
  <c r="L21" i="15"/>
  <c r="K21" i="15"/>
  <c r="I79" i="14"/>
  <c r="K79" i="14"/>
  <c r="J79" i="14"/>
  <c r="AA146" i="18"/>
  <c r="Z146" i="18"/>
  <c r="AB146" i="18"/>
  <c r="R132" i="18"/>
  <c r="T132" i="18"/>
  <c r="S132" i="18"/>
  <c r="K48" i="18"/>
  <c r="I48" i="18"/>
  <c r="J48" i="18"/>
  <c r="L147" i="17"/>
  <c r="J147" i="17"/>
  <c r="M147" i="17"/>
  <c r="K147" i="17"/>
  <c r="I147" i="17"/>
  <c r="K63" i="17"/>
  <c r="J63" i="17"/>
  <c r="I63" i="17"/>
  <c r="M63" i="17"/>
  <c r="L63" i="17"/>
  <c r="M37" i="17"/>
  <c r="L37" i="17"/>
  <c r="I37" i="17"/>
  <c r="J37" i="17"/>
  <c r="K37" i="17"/>
  <c r="K21" i="17"/>
  <c r="J21" i="17"/>
  <c r="I21" i="17"/>
  <c r="M21" i="17"/>
  <c r="L21" i="17"/>
  <c r="K105" i="16"/>
  <c r="J105" i="16"/>
  <c r="I105" i="16"/>
  <c r="M105" i="16"/>
  <c r="L105" i="16"/>
  <c r="M79" i="16"/>
  <c r="L79" i="16"/>
  <c r="I79" i="16"/>
  <c r="K79" i="16"/>
  <c r="J79" i="16"/>
  <c r="J121" i="14"/>
  <c r="I121" i="14"/>
  <c r="K121" i="14"/>
  <c r="K36" i="18"/>
  <c r="I36" i="18"/>
  <c r="J36" i="18"/>
  <c r="R20" i="18"/>
  <c r="T20" i="18"/>
  <c r="S20" i="18"/>
  <c r="L77" i="17"/>
  <c r="K77" i="17"/>
  <c r="J77" i="17"/>
  <c r="M77" i="17"/>
  <c r="I77" i="17"/>
  <c r="M51" i="17"/>
  <c r="I51" i="17"/>
  <c r="J51" i="17"/>
  <c r="L51" i="17"/>
  <c r="K51" i="17"/>
  <c r="L119" i="16"/>
  <c r="K119" i="16"/>
  <c r="J119" i="16"/>
  <c r="M119" i="16"/>
  <c r="I119" i="16"/>
  <c r="M93" i="16"/>
  <c r="I93" i="16"/>
  <c r="J93" i="16"/>
  <c r="L93" i="16"/>
  <c r="K93" i="16"/>
  <c r="K163" i="14"/>
  <c r="J163" i="14"/>
  <c r="I163" i="14"/>
  <c r="K51" i="14"/>
  <c r="J51" i="14"/>
  <c r="I51" i="14"/>
  <c r="K148" i="18"/>
  <c r="I148" i="18"/>
  <c r="J148" i="18"/>
  <c r="R8" i="18"/>
  <c r="T8" i="18"/>
  <c r="S8" i="18"/>
  <c r="I149" i="17"/>
  <c r="L149" i="17"/>
  <c r="J149" i="17"/>
  <c r="M149" i="17"/>
  <c r="K149" i="17"/>
  <c r="M119" i="17"/>
  <c r="I119" i="17"/>
  <c r="J119" i="17"/>
  <c r="L119" i="17"/>
  <c r="K119" i="17"/>
  <c r="J107" i="16"/>
  <c r="K107" i="16"/>
  <c r="I107" i="16"/>
  <c r="M107" i="16"/>
  <c r="L107" i="16"/>
  <c r="M35" i="16"/>
  <c r="L35" i="16"/>
  <c r="K35" i="16"/>
  <c r="J35" i="16"/>
  <c r="I35" i="16"/>
  <c r="M160" i="13"/>
  <c r="L160" i="13"/>
  <c r="K160" i="13"/>
  <c r="J160" i="13"/>
  <c r="I160" i="13"/>
  <c r="M129" i="3"/>
  <c r="L129" i="3"/>
  <c r="K129" i="3"/>
  <c r="J129" i="3"/>
  <c r="K118" i="3"/>
  <c r="M118" i="3"/>
  <c r="L118" i="3"/>
  <c r="J118" i="3"/>
  <c r="R160" i="18"/>
  <c r="T160" i="18"/>
  <c r="S160" i="18"/>
  <c r="J135" i="16"/>
  <c r="I135" i="16"/>
  <c r="L135" i="16"/>
  <c r="M135" i="16"/>
  <c r="K135" i="16"/>
  <c r="M63" i="15"/>
  <c r="L63" i="15"/>
  <c r="K63" i="15"/>
  <c r="J63" i="15"/>
  <c r="I63" i="15"/>
  <c r="AA21" i="15"/>
  <c r="Z21" i="15"/>
  <c r="Y21" i="15"/>
  <c r="W21" i="15"/>
  <c r="X21" i="15"/>
  <c r="K65" i="14"/>
  <c r="J65" i="14"/>
  <c r="I65" i="14"/>
  <c r="N56" i="12"/>
  <c r="M56" i="12"/>
  <c r="L56" i="12"/>
  <c r="K56" i="12"/>
  <c r="J56" i="12"/>
  <c r="I56" i="12"/>
  <c r="M122" i="3"/>
  <c r="L122" i="3"/>
  <c r="K122" i="3"/>
  <c r="J122" i="3"/>
  <c r="J133" i="3"/>
  <c r="L133" i="3"/>
  <c r="M133" i="3"/>
  <c r="K133" i="3"/>
  <c r="M114" i="3"/>
  <c r="L114" i="3"/>
  <c r="K114" i="3"/>
  <c r="J114" i="3"/>
  <c r="J125" i="3"/>
  <c r="L125" i="3"/>
  <c r="M125" i="3"/>
  <c r="K125" i="3"/>
  <c r="R76" i="18"/>
  <c r="T76" i="18"/>
  <c r="S76" i="18"/>
  <c r="M135" i="17"/>
  <c r="L135" i="17"/>
  <c r="K135" i="17"/>
  <c r="J135" i="17"/>
  <c r="I135" i="17"/>
  <c r="K107" i="14"/>
  <c r="J107" i="14"/>
  <c r="I107" i="14"/>
  <c r="J65" i="17"/>
  <c r="K65" i="17"/>
  <c r="I65" i="17"/>
  <c r="L65" i="17"/>
  <c r="M65" i="17"/>
  <c r="K9" i="17"/>
  <c r="J9" i="17"/>
  <c r="I9" i="17"/>
  <c r="M9" i="17"/>
  <c r="L9" i="17"/>
  <c r="J93" i="17"/>
  <c r="I93" i="17"/>
  <c r="L93" i="17"/>
  <c r="M93" i="17"/>
  <c r="K93" i="17"/>
  <c r="M35" i="15"/>
  <c r="L35" i="15"/>
  <c r="J35" i="15"/>
  <c r="I35" i="15"/>
  <c r="K35" i="15"/>
  <c r="M132" i="13"/>
  <c r="L132" i="13"/>
  <c r="K132" i="13"/>
  <c r="J132" i="13"/>
  <c r="I132" i="13"/>
  <c r="K22" i="18"/>
  <c r="J22" i="18"/>
  <c r="I22" i="18"/>
  <c r="M161" i="16"/>
  <c r="I161" i="16"/>
  <c r="J161" i="16"/>
  <c r="L161" i="16"/>
  <c r="K161" i="16"/>
  <c r="K23" i="14"/>
  <c r="J23" i="14"/>
  <c r="I23" i="14"/>
  <c r="M91" i="17"/>
  <c r="L91" i="17"/>
  <c r="K91" i="17"/>
  <c r="J91" i="17"/>
  <c r="I91" i="17"/>
  <c r="M133" i="16"/>
  <c r="L133" i="16"/>
  <c r="K133" i="16"/>
  <c r="J133" i="16"/>
  <c r="I133" i="16"/>
  <c r="K93" i="14"/>
  <c r="J93" i="14"/>
  <c r="I93" i="14"/>
  <c r="K147" i="15"/>
  <c r="J147" i="15"/>
  <c r="I147" i="15"/>
  <c r="L147" i="15"/>
  <c r="M147" i="15"/>
  <c r="M118" i="13"/>
  <c r="L118" i="13"/>
  <c r="K118" i="13"/>
  <c r="J118" i="13"/>
  <c r="I118" i="13"/>
  <c r="AA34" i="18"/>
  <c r="AB34" i="18"/>
  <c r="Z34" i="18"/>
  <c r="K135" i="14"/>
  <c r="J135" i="14"/>
  <c r="I135" i="14"/>
  <c r="M77" i="15"/>
  <c r="L77" i="15"/>
  <c r="K77" i="15"/>
  <c r="I77" i="15"/>
  <c r="J77" i="15"/>
  <c r="L104" i="13"/>
  <c r="K104" i="13"/>
  <c r="J104" i="13"/>
  <c r="I104" i="13"/>
  <c r="M104" i="13"/>
  <c r="H57" i="12"/>
  <c r="N53" i="12"/>
  <c r="M53" i="12"/>
  <c r="L53" i="12"/>
  <c r="K53" i="12"/>
  <c r="J53" i="12"/>
  <c r="I53" i="12"/>
  <c r="M91" i="15"/>
  <c r="L91" i="15"/>
  <c r="K91" i="15"/>
  <c r="J91" i="15"/>
  <c r="I91" i="15"/>
  <c r="M146" i="13"/>
  <c r="L146" i="13"/>
  <c r="K146" i="13"/>
  <c r="J146" i="13"/>
  <c r="I146" i="13"/>
  <c r="M34" i="13"/>
  <c r="L34" i="13"/>
  <c r="I34" i="13"/>
  <c r="J34" i="13"/>
  <c r="K34" i="13"/>
  <c r="M201" i="3"/>
  <c r="L201" i="3"/>
  <c r="K201" i="3"/>
  <c r="J201" i="3"/>
  <c r="J190" i="3"/>
  <c r="L190" i="3"/>
  <c r="M190" i="3"/>
  <c r="K190" i="3"/>
  <c r="L131" i="3"/>
  <c r="K131" i="3"/>
  <c r="J131" i="3"/>
  <c r="M131" i="3"/>
  <c r="M120" i="3"/>
  <c r="L120" i="3"/>
  <c r="K120" i="3"/>
  <c r="J120" i="3"/>
  <c r="L123" i="3"/>
  <c r="K123" i="3"/>
  <c r="J123" i="3"/>
  <c r="M123" i="3"/>
  <c r="K134" i="3"/>
  <c r="M134" i="3"/>
  <c r="L134" i="3"/>
  <c r="J134" i="3"/>
  <c r="L115" i="3"/>
  <c r="K115" i="3"/>
  <c r="J115" i="3"/>
  <c r="M115" i="3"/>
  <c r="K126" i="3"/>
  <c r="L126" i="3"/>
  <c r="J126" i="3"/>
  <c r="M126" i="3"/>
  <c r="M44" i="2"/>
  <c r="K44" i="2"/>
  <c r="J44" i="2"/>
  <c r="L44" i="2"/>
  <c r="L204" i="3"/>
  <c r="K204" i="3"/>
  <c r="J204" i="3"/>
  <c r="M204" i="3"/>
  <c r="M193" i="3"/>
  <c r="L193" i="3"/>
  <c r="K193" i="3"/>
  <c r="J193" i="3"/>
  <c r="M121" i="3"/>
  <c r="L121" i="3"/>
  <c r="K121" i="3"/>
  <c r="J121" i="3"/>
  <c r="K132" i="3"/>
  <c r="J132" i="3"/>
  <c r="M132" i="3"/>
  <c r="L132" i="3"/>
  <c r="M113" i="3"/>
  <c r="L113" i="3"/>
  <c r="K113" i="3"/>
  <c r="J113" i="3"/>
  <c r="K124" i="3"/>
  <c r="J124" i="3"/>
  <c r="M124" i="3"/>
  <c r="L124" i="3"/>
  <c r="L161" i="15"/>
  <c r="K161" i="15"/>
  <c r="J161" i="15"/>
  <c r="M161" i="15"/>
  <c r="I161" i="15"/>
  <c r="L196" i="3"/>
  <c r="K196" i="3"/>
  <c r="J196" i="3"/>
  <c r="M196" i="3"/>
  <c r="K207" i="3"/>
  <c r="M207" i="3"/>
  <c r="L207" i="3"/>
  <c r="J207" i="3"/>
  <c r="L188" i="3"/>
  <c r="K188" i="3"/>
  <c r="J188" i="3"/>
  <c r="M188" i="3"/>
  <c r="K199" i="3"/>
  <c r="M199" i="3"/>
  <c r="L199" i="3"/>
  <c r="J199" i="3"/>
  <c r="M194" i="3"/>
  <c r="L194" i="3"/>
  <c r="K194" i="3"/>
  <c r="J194" i="3"/>
  <c r="K205" i="3"/>
  <c r="J205" i="3"/>
  <c r="M205" i="3"/>
  <c r="L205" i="3"/>
  <c r="M186" i="3"/>
  <c r="L186" i="3"/>
  <c r="K186" i="3"/>
  <c r="J186" i="3"/>
  <c r="K197" i="3"/>
  <c r="J197" i="3"/>
  <c r="M197" i="3"/>
  <c r="L197" i="3"/>
  <c r="J127" i="3"/>
  <c r="M127" i="3"/>
  <c r="L127" i="3"/>
  <c r="K127" i="3"/>
  <c r="K116" i="3"/>
  <c r="J116" i="3"/>
  <c r="M116" i="3"/>
  <c r="L116" i="3"/>
  <c r="M45" i="2"/>
  <c r="L45" i="2"/>
  <c r="J45" i="2"/>
  <c r="K45" i="2"/>
  <c r="K42" i="2"/>
  <c r="M42" i="2"/>
  <c r="L42" i="2"/>
  <c r="J42" i="2"/>
  <c r="M130" i="3"/>
  <c r="L130" i="3"/>
  <c r="K130" i="3"/>
  <c r="J130" i="3"/>
  <c r="J119" i="3"/>
  <c r="K119" i="3"/>
  <c r="M119" i="3"/>
  <c r="L119" i="3"/>
  <c r="J18" i="2"/>
  <c r="L18" i="2"/>
  <c r="K18" i="2"/>
  <c r="M18" i="2"/>
  <c r="M67" i="2"/>
  <c r="K67" i="2"/>
  <c r="J67" i="2"/>
  <c r="L67" i="2"/>
  <c r="K70" i="2"/>
  <c r="J70" i="2"/>
  <c r="M70" i="2"/>
  <c r="L70" i="2"/>
  <c r="M46" i="2"/>
  <c r="L46" i="2"/>
  <c r="K46" i="2"/>
  <c r="J46" i="2"/>
  <c r="J43" i="2"/>
  <c r="K43" i="2"/>
  <c r="M43" i="2"/>
  <c r="L43" i="2"/>
  <c r="J200" i="3"/>
  <c r="M200" i="3"/>
  <c r="K200" i="3"/>
  <c r="L200" i="3"/>
  <c r="K189" i="3"/>
  <c r="J189" i="3"/>
  <c r="M189" i="3"/>
  <c r="L189" i="3"/>
  <c r="J192" i="3"/>
  <c r="L192" i="3"/>
  <c r="K192" i="3"/>
  <c r="M203" i="3"/>
  <c r="L203" i="3"/>
  <c r="K203" i="3"/>
  <c r="J203" i="3"/>
  <c r="M128" i="3"/>
  <c r="J128" i="3"/>
  <c r="L128" i="3"/>
  <c r="K128" i="3"/>
  <c r="J117" i="3"/>
  <c r="L117" i="3"/>
  <c r="M117" i="3"/>
  <c r="K117" i="3"/>
  <c r="K17" i="2"/>
  <c r="J17" i="2"/>
  <c r="M17" i="2"/>
  <c r="L17" i="2"/>
  <c r="J27" i="19" l="1"/>
  <c r="R39" i="19"/>
  <c r="J42" i="19"/>
  <c r="J46" i="19"/>
  <c r="J48" i="19"/>
  <c r="R57" i="19"/>
  <c r="R62" i="19"/>
  <c r="J67" i="19"/>
  <c r="J69" i="19"/>
  <c r="R70" i="19"/>
  <c r="R75" i="19"/>
  <c r="R76" i="19"/>
  <c r="J82" i="19"/>
  <c r="R96" i="19"/>
  <c r="J100" i="19"/>
  <c r="J102" i="19"/>
  <c r="J103" i="19"/>
  <c r="J108" i="19"/>
  <c r="R112" i="19"/>
  <c r="R115" i="19"/>
  <c r="R118" i="19"/>
  <c r="J124" i="19"/>
  <c r="R151" i="19"/>
  <c r="R152" i="19"/>
  <c r="R153" i="19"/>
  <c r="J154" i="19"/>
  <c r="J155" i="19"/>
  <c r="J157" i="19"/>
  <c r="J159" i="19"/>
  <c r="AA15" i="16"/>
  <c r="AA20" i="16"/>
  <c r="R113" i="19"/>
  <c r="R114" i="19"/>
  <c r="R116" i="19"/>
  <c r="R117" i="19"/>
  <c r="R122" i="19"/>
  <c r="J123" i="19"/>
  <c r="J125" i="19"/>
  <c r="R138" i="19"/>
  <c r="J141" i="19"/>
  <c r="J144" i="19"/>
  <c r="J150" i="19"/>
  <c r="J29" i="19"/>
  <c r="J31" i="19"/>
  <c r="J32" i="19"/>
  <c r="J33" i="19"/>
  <c r="J38" i="19"/>
  <c r="R41" i="19"/>
  <c r="R45" i="19"/>
  <c r="R48" i="19"/>
  <c r="R58" i="19"/>
  <c r="R59" i="19"/>
  <c r="R61" i="19"/>
  <c r="R81" i="19"/>
  <c r="R82" i="19"/>
  <c r="R83" i="19"/>
  <c r="J85" i="19"/>
  <c r="J89" i="19"/>
  <c r="J94" i="19"/>
  <c r="R98" i="19"/>
  <c r="R101" i="19"/>
  <c r="R103" i="19"/>
  <c r="R104" i="19"/>
  <c r="J110" i="19"/>
  <c r="R137" i="19"/>
  <c r="R139" i="19"/>
  <c r="J140" i="19"/>
  <c r="J142" i="19"/>
  <c r="J143" i="19"/>
  <c r="J145" i="19"/>
  <c r="J146" i="19"/>
  <c r="R155" i="19"/>
  <c r="R156" i="19"/>
  <c r="R158" i="19"/>
  <c r="AA19" i="16"/>
  <c r="J17" i="19"/>
  <c r="R25" i="19"/>
  <c r="J28" i="19"/>
  <c r="J30" i="19"/>
  <c r="R43" i="19"/>
  <c r="R46" i="19"/>
  <c r="R47" i="19"/>
  <c r="J55" i="19"/>
  <c r="J74" i="19"/>
  <c r="J87" i="19"/>
  <c r="J88" i="19"/>
  <c r="J90" i="19"/>
  <c r="R99" i="19"/>
  <c r="R100" i="19"/>
  <c r="R102" i="19"/>
  <c r="J109" i="19"/>
  <c r="J111" i="19"/>
  <c r="R124" i="19"/>
  <c r="J127" i="19"/>
  <c r="J130" i="19"/>
  <c r="J132" i="19"/>
  <c r="J136" i="19"/>
  <c r="R154" i="19"/>
  <c r="R157" i="19"/>
  <c r="R159" i="19"/>
  <c r="AA17" i="16"/>
  <c r="AA14" i="16"/>
  <c r="AA16" i="16"/>
  <c r="R12" i="19"/>
  <c r="J14" i="19"/>
  <c r="J15" i="19"/>
  <c r="J16" i="19"/>
  <c r="J20" i="19"/>
  <c r="J24" i="19"/>
  <c r="R27" i="19"/>
  <c r="R28" i="19"/>
  <c r="R31" i="19"/>
  <c r="J40" i="19"/>
  <c r="R42" i="19"/>
  <c r="R44" i="19"/>
  <c r="R52" i="19"/>
  <c r="J53" i="19"/>
  <c r="J54" i="19"/>
  <c r="J72" i="19"/>
  <c r="J75" i="19"/>
  <c r="J76" i="19"/>
  <c r="R90" i="19"/>
  <c r="J96" i="19"/>
  <c r="R108" i="19"/>
  <c r="R123" i="19"/>
  <c r="J126" i="19"/>
  <c r="J128" i="19"/>
  <c r="J129" i="19"/>
  <c r="J131" i="19"/>
  <c r="R141" i="19"/>
  <c r="R144" i="19"/>
  <c r="R146" i="19"/>
  <c r="J151" i="19"/>
  <c r="J153" i="19"/>
  <c r="M16" i="41"/>
  <c r="AA18" i="16"/>
  <c r="AA12" i="17"/>
  <c r="AA16" i="17"/>
  <c r="AA15" i="17"/>
  <c r="AA11" i="17"/>
  <c r="AA20" i="17"/>
  <c r="AA19" i="17"/>
  <c r="AA18" i="17"/>
  <c r="AA17" i="17"/>
  <c r="J18" i="19"/>
  <c r="J19" i="19"/>
  <c r="R29" i="19"/>
  <c r="R30" i="19"/>
  <c r="R34" i="19"/>
  <c r="R38" i="19"/>
  <c r="J41" i="19"/>
  <c r="J57" i="19"/>
  <c r="J60" i="19"/>
  <c r="R67" i="19"/>
  <c r="R68" i="19"/>
  <c r="R69" i="19"/>
  <c r="J70" i="19"/>
  <c r="J71" i="19"/>
  <c r="J73" i="19"/>
  <c r="J80" i="19"/>
  <c r="R86" i="19"/>
  <c r="R88" i="19"/>
  <c r="R89" i="19"/>
  <c r="J95" i="19"/>
  <c r="J97" i="19"/>
  <c r="R110" i="19"/>
  <c r="J113" i="19"/>
  <c r="J115" i="19"/>
  <c r="J116" i="19"/>
  <c r="J118" i="19"/>
  <c r="J122" i="19"/>
  <c r="R125" i="19"/>
  <c r="R140" i="19"/>
  <c r="R142" i="19"/>
  <c r="R143" i="19"/>
  <c r="R145" i="19"/>
  <c r="R150" i="19"/>
  <c r="J152" i="19"/>
  <c r="AA11" i="16"/>
  <c r="AA12" i="16"/>
  <c r="R14" i="19"/>
  <c r="J26" i="19"/>
  <c r="R32" i="19"/>
  <c r="R33" i="19"/>
  <c r="J39" i="19"/>
  <c r="R54" i="19"/>
  <c r="J58" i="19"/>
  <c r="J59" i="19"/>
  <c r="J66" i="19"/>
  <c r="R74" i="19"/>
  <c r="R84" i="19"/>
  <c r="R85" i="19"/>
  <c r="R87" i="19"/>
  <c r="R94" i="19"/>
  <c r="R109" i="19"/>
  <c r="J112" i="19"/>
  <c r="J114" i="19"/>
  <c r="J117" i="19"/>
  <c r="R127" i="19"/>
  <c r="R129" i="19"/>
  <c r="R132" i="19"/>
  <c r="J139" i="19"/>
  <c r="N57" i="12"/>
  <c r="M57" i="12"/>
  <c r="J57" i="12"/>
  <c r="L57" i="12"/>
  <c r="K57" i="12"/>
  <c r="I57" i="12"/>
  <c r="N68" i="2"/>
  <c r="M68" i="2"/>
  <c r="L68" i="2"/>
  <c r="J68" i="2"/>
  <c r="K68" i="2"/>
  <c r="J71" i="2"/>
  <c r="L71" i="2"/>
  <c r="M71" i="2"/>
  <c r="K71" i="2"/>
  <c r="N71" i="2"/>
  <c r="L69" i="2"/>
  <c r="K69" i="2"/>
  <c r="J69" i="2"/>
  <c r="M69" i="2"/>
  <c r="AA20" i="13"/>
  <c r="Z20" i="13"/>
  <c r="Y20" i="13"/>
  <c r="X20" i="13"/>
  <c r="W20" i="13"/>
  <c r="AA9" i="16"/>
  <c r="Z9" i="16"/>
  <c r="Y9" i="16"/>
  <c r="X9" i="16"/>
  <c r="W9" i="16"/>
  <c r="M187" i="3"/>
  <c r="L187" i="3"/>
  <c r="K187" i="3"/>
  <c r="J187" i="3"/>
  <c r="J198" i="3"/>
  <c r="L198" i="3"/>
  <c r="M198" i="3"/>
  <c r="K198" i="3"/>
  <c r="M202" i="3"/>
  <c r="L202" i="3"/>
  <c r="K202" i="3"/>
  <c r="J202" i="3"/>
  <c r="K191" i="3"/>
  <c r="J191" i="3"/>
  <c r="L191" i="3"/>
  <c r="M191" i="3"/>
  <c r="M195" i="3"/>
  <c r="L195" i="3"/>
  <c r="K195" i="3"/>
  <c r="J195" i="3"/>
  <c r="J206" i="3"/>
  <c r="L206" i="3"/>
  <c r="M206" i="3"/>
  <c r="K206" i="3"/>
  <c r="J54" i="12"/>
  <c r="I54" i="12"/>
  <c r="L54" i="12"/>
  <c r="N54" i="12"/>
  <c r="M54" i="12"/>
  <c r="K54" i="12"/>
  <c r="L55" i="12"/>
  <c r="K55" i="12"/>
  <c r="J55" i="12"/>
  <c r="I55" i="12"/>
  <c r="N55" i="12"/>
  <c r="M55" i="12"/>
  <c r="V23" i="14"/>
  <c r="U23" i="14"/>
  <c r="T23" i="14"/>
  <c r="AA21" i="16"/>
  <c r="Z21" i="16"/>
  <c r="Y21" i="16"/>
  <c r="X21" i="16"/>
  <c r="W21" i="16"/>
  <c r="K90" i="13"/>
  <c r="J90" i="13"/>
  <c r="I90" i="13"/>
  <c r="M90" i="13"/>
  <c r="L90" i="13"/>
  <c r="J76" i="13"/>
  <c r="I76" i="13"/>
  <c r="L76" i="13"/>
  <c r="M76" i="13"/>
  <c r="K76" i="13"/>
  <c r="I20" i="13"/>
  <c r="M20" i="13"/>
  <c r="L20" i="13"/>
  <c r="K20" i="13"/>
  <c r="J20" i="13"/>
  <c r="I62" i="13"/>
  <c r="K62" i="13"/>
  <c r="L62" i="13"/>
  <c r="J62" i="13"/>
  <c r="M62" i="13"/>
  <c r="M48" i="13"/>
  <c r="J48" i="13"/>
  <c r="L48" i="13"/>
  <c r="K48" i="13"/>
  <c r="I48" i="13"/>
  <c r="M161" i="17"/>
  <c r="K161" i="17"/>
  <c r="L161" i="17"/>
  <c r="J161" i="17"/>
  <c r="I161" i="17"/>
  <c r="X9" i="17"/>
  <c r="Y9" i="17"/>
  <c r="W9" i="17"/>
  <c r="Z9" i="17"/>
  <c r="AA9" i="17"/>
  <c r="L121" i="17"/>
  <c r="K121" i="17"/>
  <c r="J121" i="17"/>
  <c r="M121" i="17"/>
  <c r="I121" i="17"/>
  <c r="X21" i="17"/>
  <c r="AA21" i="17"/>
  <c r="Z21" i="17"/>
  <c r="Y21" i="17"/>
  <c r="W21" i="17"/>
  <c r="K107" i="17"/>
  <c r="J107" i="17"/>
  <c r="I107" i="17"/>
  <c r="M107" i="17"/>
  <c r="L107" i="17"/>
  <c r="J133" i="17"/>
  <c r="K133" i="17"/>
  <c r="I133" i="17"/>
  <c r="L133" i="17"/>
  <c r="M133" i="17"/>
  <c r="E161" i="19"/>
  <c r="E149" i="19"/>
  <c r="E147" i="19"/>
  <c r="E135" i="19"/>
  <c r="E133" i="19"/>
  <c r="E121" i="19"/>
  <c r="E119" i="19"/>
  <c r="E107" i="19"/>
  <c r="E105" i="19"/>
  <c r="E93" i="19"/>
  <c r="E91" i="19"/>
  <c r="E79" i="19"/>
  <c r="E77" i="19"/>
  <c r="E65" i="19"/>
  <c r="E63" i="19"/>
  <c r="E51" i="19"/>
  <c r="E49" i="19"/>
  <c r="E37" i="19"/>
  <c r="E35" i="19"/>
  <c r="E23" i="19"/>
  <c r="E21" i="19"/>
  <c r="E9" i="19"/>
  <c r="D7" i="19"/>
  <c r="M161" i="19"/>
  <c r="M149" i="19"/>
  <c r="M147" i="19"/>
  <c r="M135" i="19"/>
  <c r="M133" i="19"/>
  <c r="M121" i="19"/>
  <c r="M119" i="19"/>
  <c r="M107" i="19"/>
  <c r="M105" i="19"/>
  <c r="M93" i="19"/>
  <c r="M91" i="19"/>
  <c r="M79" i="19"/>
  <c r="M77" i="19"/>
  <c r="M65" i="19"/>
  <c r="M63" i="19"/>
  <c r="M51" i="19"/>
  <c r="M49" i="19"/>
  <c r="M37" i="19"/>
  <c r="M35" i="19"/>
  <c r="M23" i="19"/>
  <c r="M21" i="19"/>
  <c r="M9" i="19"/>
  <c r="L7" i="19"/>
  <c r="T7" i="19"/>
  <c r="Z7" i="19"/>
  <c r="H9" i="19"/>
  <c r="J9" i="19"/>
  <c r="R9" i="19"/>
  <c r="P9" i="19"/>
  <c r="X9" i="19"/>
  <c r="J21" i="19"/>
  <c r="H21" i="19"/>
  <c r="P21" i="19"/>
  <c r="R21" i="19"/>
  <c r="X21" i="19"/>
  <c r="H23" i="19"/>
  <c r="J23" i="19"/>
  <c r="P23" i="19"/>
  <c r="R23" i="19"/>
  <c r="X23" i="19"/>
  <c r="J35" i="19"/>
  <c r="H35" i="19"/>
  <c r="R35" i="19"/>
  <c r="P35" i="19"/>
  <c r="X35" i="19"/>
  <c r="J37" i="19"/>
  <c r="H37" i="19"/>
  <c r="P37" i="19"/>
  <c r="R37" i="19"/>
  <c r="X37" i="19"/>
  <c r="J49" i="19"/>
  <c r="H49" i="19"/>
  <c r="R49" i="19"/>
  <c r="P49" i="19"/>
  <c r="X49" i="19"/>
  <c r="H51" i="19"/>
  <c r="J51" i="19"/>
  <c r="R51" i="19"/>
  <c r="P51" i="19"/>
  <c r="X51" i="19"/>
  <c r="J63" i="19"/>
  <c r="H63" i="19"/>
  <c r="R63" i="19"/>
  <c r="P63" i="19"/>
  <c r="X63" i="19"/>
  <c r="J65" i="19"/>
  <c r="H65" i="19"/>
  <c r="P65" i="19"/>
  <c r="R65" i="19"/>
  <c r="X65" i="19"/>
  <c r="H77" i="19"/>
  <c r="J77" i="19"/>
  <c r="R77" i="19"/>
  <c r="P77" i="19"/>
  <c r="X77" i="19"/>
  <c r="J79" i="19"/>
  <c r="H79" i="19"/>
  <c r="R79" i="19"/>
  <c r="P79" i="19"/>
  <c r="X79" i="19"/>
  <c r="H91" i="19"/>
  <c r="J91" i="19"/>
  <c r="R91" i="19"/>
  <c r="P91" i="19"/>
  <c r="X91" i="19"/>
  <c r="J93" i="19"/>
  <c r="H93" i="19"/>
  <c r="P93" i="19"/>
  <c r="R93" i="19"/>
  <c r="X93" i="19"/>
  <c r="J105" i="19"/>
  <c r="H105" i="19"/>
  <c r="R105" i="19"/>
  <c r="P105" i="19"/>
  <c r="X105" i="19"/>
  <c r="H107" i="19"/>
  <c r="J107" i="19"/>
  <c r="P107" i="19"/>
  <c r="R107" i="19"/>
  <c r="X107" i="19"/>
  <c r="J119" i="19"/>
  <c r="H119" i="19"/>
  <c r="R119" i="19"/>
  <c r="P119" i="19"/>
  <c r="X119" i="19"/>
  <c r="J121" i="19"/>
  <c r="H121" i="19"/>
  <c r="P121" i="19"/>
  <c r="R121" i="19"/>
  <c r="X121" i="19"/>
  <c r="H133" i="19"/>
  <c r="J133" i="19"/>
  <c r="R133" i="19"/>
  <c r="P133" i="19"/>
  <c r="X133" i="19"/>
  <c r="J135" i="19"/>
  <c r="H135" i="19"/>
  <c r="R135" i="19"/>
  <c r="P135" i="19"/>
  <c r="X135" i="19"/>
  <c r="H147" i="19"/>
  <c r="J147" i="19"/>
  <c r="R147" i="19"/>
  <c r="P147" i="19"/>
  <c r="X147" i="19"/>
  <c r="J149" i="19"/>
  <c r="H149" i="19"/>
  <c r="R149" i="19"/>
  <c r="P149" i="19"/>
  <c r="X149" i="19"/>
  <c r="H161" i="19"/>
  <c r="J161" i="19"/>
  <c r="P161" i="19"/>
  <c r="R161" i="19"/>
  <c r="X161" i="19"/>
  <c r="K90" i="28"/>
  <c r="J90" i="28"/>
  <c r="I90" i="28"/>
  <c r="M90" i="28"/>
  <c r="L90" i="28"/>
  <c r="J76" i="28"/>
  <c r="I76" i="28"/>
  <c r="K76" i="28"/>
  <c r="M76" i="28"/>
  <c r="L76" i="28"/>
  <c r="M146" i="28"/>
  <c r="L146" i="28"/>
  <c r="K146" i="28"/>
  <c r="J146" i="28"/>
  <c r="I146" i="28"/>
  <c r="I104" i="28"/>
  <c r="M104" i="28"/>
  <c r="L104" i="28"/>
  <c r="K104" i="28"/>
  <c r="J104" i="28"/>
  <c r="I129" i="37"/>
  <c r="G129" i="37"/>
  <c r="H129" i="37"/>
  <c r="J16" i="41"/>
  <c r="H16" i="41"/>
  <c r="I16" i="41"/>
  <c r="T16" i="41"/>
  <c r="R16" i="41"/>
  <c r="Q16" i="41"/>
  <c r="S16" i="41"/>
  <c r="P16" i="41"/>
  <c r="T161" i="19" l="1"/>
  <c r="T149" i="19"/>
  <c r="T147" i="19"/>
  <c r="T135" i="19"/>
  <c r="T133" i="19"/>
  <c r="T121" i="19"/>
  <c r="T119" i="19"/>
  <c r="T107" i="19"/>
  <c r="T105" i="19"/>
  <c r="T93" i="19"/>
  <c r="T77" i="19"/>
  <c r="T51" i="19"/>
  <c r="T35" i="19"/>
  <c r="T9" i="19"/>
  <c r="S7" i="19"/>
  <c r="T63" i="19"/>
  <c r="T37" i="19"/>
  <c r="T49" i="19"/>
  <c r="T23" i="19"/>
  <c r="T91" i="19"/>
  <c r="T65" i="19"/>
  <c r="T79" i="19"/>
  <c r="T21" i="19"/>
  <c r="U9" i="19"/>
  <c r="U21" i="19"/>
  <c r="U23" i="19"/>
  <c r="U35" i="19"/>
  <c r="Z35" i="19" s="1"/>
  <c r="U37" i="19"/>
  <c r="Z37" i="19" s="1"/>
  <c r="U49" i="19"/>
  <c r="U51" i="19"/>
  <c r="U63" i="19"/>
  <c r="Z63" i="19" s="1"/>
  <c r="U65" i="19"/>
  <c r="Z65" i="19" s="1"/>
  <c r="U77" i="19"/>
  <c r="U79" i="19"/>
  <c r="U91" i="19"/>
  <c r="Z91" i="19" s="1"/>
  <c r="U93" i="19"/>
  <c r="Z93" i="19" s="1"/>
  <c r="U105" i="19"/>
  <c r="U107" i="19"/>
  <c r="U119" i="19"/>
  <c r="Z119" i="19" s="1"/>
  <c r="U121" i="19"/>
  <c r="Z121" i="19" s="1"/>
  <c r="U133" i="19"/>
  <c r="U135" i="19"/>
  <c r="U147" i="19"/>
  <c r="Z147" i="19" s="1"/>
  <c r="U149" i="19"/>
  <c r="Z149" i="19" s="1"/>
  <c r="U161" i="19"/>
  <c r="L161" i="19"/>
  <c r="L149" i="19"/>
  <c r="L147" i="19"/>
  <c r="L135" i="19"/>
  <c r="L133" i="19"/>
  <c r="L121" i="19"/>
  <c r="L119" i="19"/>
  <c r="L107" i="19"/>
  <c r="L105" i="19"/>
  <c r="L93" i="19"/>
  <c r="L63" i="19"/>
  <c r="L37" i="19"/>
  <c r="L21" i="19"/>
  <c r="L49" i="19"/>
  <c r="L23" i="19"/>
  <c r="L35" i="19"/>
  <c r="L9" i="19"/>
  <c r="L79" i="19"/>
  <c r="K7" i="19"/>
  <c r="L91" i="19"/>
  <c r="L65" i="19"/>
  <c r="L51" i="19"/>
  <c r="L77" i="19"/>
  <c r="D161" i="19"/>
  <c r="D149" i="19"/>
  <c r="D147" i="19"/>
  <c r="D135" i="19"/>
  <c r="D133" i="19"/>
  <c r="D121" i="19"/>
  <c r="D119" i="19"/>
  <c r="D107" i="19"/>
  <c r="D105" i="19"/>
  <c r="D93" i="19"/>
  <c r="D49" i="19"/>
  <c r="D23" i="19"/>
  <c r="D35" i="19"/>
  <c r="D9" i="19"/>
  <c r="D21" i="19"/>
  <c r="D63" i="19"/>
  <c r="D37" i="19"/>
  <c r="D79" i="19"/>
  <c r="D77" i="19"/>
  <c r="D51" i="19"/>
  <c r="C7" i="19"/>
  <c r="D65" i="19"/>
  <c r="D91" i="19"/>
  <c r="Z9" i="19" l="1"/>
  <c r="Z154" i="19"/>
  <c r="Z141" i="19"/>
  <c r="Z128" i="19"/>
  <c r="Z115" i="19"/>
  <c r="Z102" i="19"/>
  <c r="Z89" i="19"/>
  <c r="Z76" i="19"/>
  <c r="Z67" i="19"/>
  <c r="Z54" i="19"/>
  <c r="Z42" i="19"/>
  <c r="Z29" i="19"/>
  <c r="Z16" i="19"/>
  <c r="Z109" i="19"/>
  <c r="Z103" i="19"/>
  <c r="Z152" i="19"/>
  <c r="Z140" i="19"/>
  <c r="Z127" i="19"/>
  <c r="Z114" i="19"/>
  <c r="Z101" i="19"/>
  <c r="Z88" i="19"/>
  <c r="Z75" i="19"/>
  <c r="Z62" i="19"/>
  <c r="Z53" i="19"/>
  <c r="Z40" i="19"/>
  <c r="Z28" i="19"/>
  <c r="Z15" i="19"/>
  <c r="Z144" i="19"/>
  <c r="Z155" i="19"/>
  <c r="Z81" i="19"/>
  <c r="Z17" i="19"/>
  <c r="Z160" i="19"/>
  <c r="Z151" i="19"/>
  <c r="Z138" i="19"/>
  <c r="Z126" i="19"/>
  <c r="Z113" i="19"/>
  <c r="Z100" i="19"/>
  <c r="Z87" i="19"/>
  <c r="Z74" i="19"/>
  <c r="Z61" i="19"/>
  <c r="Z48" i="19"/>
  <c r="Z39" i="19"/>
  <c r="Z26" i="19"/>
  <c r="Z14" i="19"/>
  <c r="Z118" i="19"/>
  <c r="Z84" i="19"/>
  <c r="Z58" i="19"/>
  <c r="Z32" i="19"/>
  <c r="Z19" i="19"/>
  <c r="Z129" i="19"/>
  <c r="Z90" i="19"/>
  <c r="Z56" i="19"/>
  <c r="Z30" i="19"/>
  <c r="Z159" i="19"/>
  <c r="Z146" i="19"/>
  <c r="Z137" i="19"/>
  <c r="Z124" i="19"/>
  <c r="Z112" i="19"/>
  <c r="Z99" i="19"/>
  <c r="Z86" i="19"/>
  <c r="Z73" i="19"/>
  <c r="Z60" i="19"/>
  <c r="Z47" i="19"/>
  <c r="Z34" i="19"/>
  <c r="Z25" i="19"/>
  <c r="Z12" i="19"/>
  <c r="Z157" i="19"/>
  <c r="Z131" i="19"/>
  <c r="Z96" i="19"/>
  <c r="Z71" i="19"/>
  <c r="Z45" i="19"/>
  <c r="Z116" i="19"/>
  <c r="Z68" i="19"/>
  <c r="Z43" i="19"/>
  <c r="Z158" i="19"/>
  <c r="Z145" i="19"/>
  <c r="Z132" i="19"/>
  <c r="Z123" i="19"/>
  <c r="Z110" i="19"/>
  <c r="Z98" i="19"/>
  <c r="Z85" i="19"/>
  <c r="Z72" i="19"/>
  <c r="Z59" i="19"/>
  <c r="Z46" i="19"/>
  <c r="Z33" i="19"/>
  <c r="Z20" i="19"/>
  <c r="Z11" i="19"/>
  <c r="Z156" i="19"/>
  <c r="Z143" i="19"/>
  <c r="Z130" i="19"/>
  <c r="Z117" i="19"/>
  <c r="Z104" i="19"/>
  <c r="Z95" i="19"/>
  <c r="Z82" i="19"/>
  <c r="Z70" i="19"/>
  <c r="Z57" i="19"/>
  <c r="Z44" i="19"/>
  <c r="Z31" i="19"/>
  <c r="Z18" i="19"/>
  <c r="Z142" i="19"/>
  <c r="Z139" i="19"/>
  <c r="Z111" i="19"/>
  <c r="Z83" i="19"/>
  <c r="Z55" i="19"/>
  <c r="Z27" i="19"/>
  <c r="Z136" i="19"/>
  <c r="Z52" i="19"/>
  <c r="Z135" i="19"/>
  <c r="Z107" i="19"/>
  <c r="Z79" i="19"/>
  <c r="Z51" i="19"/>
  <c r="Z23" i="19"/>
  <c r="Z108" i="19"/>
  <c r="Z80" i="19"/>
  <c r="Z24" i="19"/>
  <c r="Z153" i="19"/>
  <c r="Z125" i="19"/>
  <c r="Z97" i="19"/>
  <c r="Z69" i="19"/>
  <c r="Z41" i="19"/>
  <c r="Z13" i="19"/>
  <c r="Z161" i="19"/>
  <c r="Z105" i="19"/>
  <c r="Z21" i="19"/>
  <c r="Z133" i="19"/>
  <c r="Z77" i="19"/>
  <c r="Z49" i="19"/>
  <c r="Z150" i="19"/>
  <c r="Z122" i="19"/>
  <c r="Z94" i="19"/>
  <c r="Z66" i="19"/>
  <c r="Z38" i="19"/>
  <c r="Z10" i="19"/>
  <c r="C105" i="19"/>
  <c r="I105" i="19" s="1"/>
  <c r="C91" i="19"/>
  <c r="I91" i="19" s="1"/>
  <c r="C65" i="19"/>
  <c r="I65" i="19" s="1"/>
  <c r="C147" i="19"/>
  <c r="I147" i="19" s="1"/>
  <c r="C121" i="19"/>
  <c r="I121" i="19" s="1"/>
  <c r="C49" i="19"/>
  <c r="I49" i="19" s="1"/>
  <c r="C23" i="19"/>
  <c r="I23" i="19" s="1"/>
  <c r="I7" i="19"/>
  <c r="C119" i="19"/>
  <c r="I119" i="19" s="1"/>
  <c r="C93" i="19"/>
  <c r="I93" i="19" s="1"/>
  <c r="C77" i="19"/>
  <c r="I77" i="19" s="1"/>
  <c r="C51" i="19"/>
  <c r="I51" i="19" s="1"/>
  <c r="C133" i="19"/>
  <c r="I133" i="19" s="1"/>
  <c r="C107" i="19"/>
  <c r="I107" i="19" s="1"/>
  <c r="C63" i="19"/>
  <c r="I63" i="19" s="1"/>
  <c r="C37" i="19"/>
  <c r="I37" i="19" s="1"/>
  <c r="C35" i="19"/>
  <c r="I35" i="19" s="1"/>
  <c r="C9" i="19"/>
  <c r="I9" i="19" s="1"/>
  <c r="C149" i="19"/>
  <c r="I149" i="19" s="1"/>
  <c r="C21" i="19"/>
  <c r="I21" i="19" s="1"/>
  <c r="C79" i="19"/>
  <c r="I79" i="19" s="1"/>
  <c r="C135" i="19"/>
  <c r="I135" i="19" s="1"/>
  <c r="C161" i="19"/>
  <c r="I161" i="19" s="1"/>
  <c r="K119" i="19"/>
  <c r="Q119" i="19" s="1"/>
  <c r="K93" i="19"/>
  <c r="Q93" i="19" s="1"/>
  <c r="K79" i="19"/>
  <c r="Q79" i="19" s="1"/>
  <c r="K161" i="19"/>
  <c r="Q161" i="19" s="1"/>
  <c r="K135" i="19"/>
  <c r="Q135" i="19" s="1"/>
  <c r="K63" i="19"/>
  <c r="Q63" i="19" s="1"/>
  <c r="K37" i="19"/>
  <c r="Q37" i="19" s="1"/>
  <c r="K133" i="19"/>
  <c r="Q133" i="19" s="1"/>
  <c r="K107" i="19"/>
  <c r="Q107" i="19" s="1"/>
  <c r="K91" i="19"/>
  <c r="Q91" i="19" s="1"/>
  <c r="K65" i="19"/>
  <c r="Q65" i="19" s="1"/>
  <c r="Q7" i="19"/>
  <c r="K147" i="19"/>
  <c r="Q147" i="19" s="1"/>
  <c r="K121" i="19"/>
  <c r="Q121" i="19" s="1"/>
  <c r="K77" i="19"/>
  <c r="Q77" i="19" s="1"/>
  <c r="K51" i="19"/>
  <c r="Q51" i="19" s="1"/>
  <c r="K105" i="19"/>
  <c r="Q105" i="19" s="1"/>
  <c r="K35" i="19"/>
  <c r="Q35" i="19" s="1"/>
  <c r="K9" i="19"/>
  <c r="Q9" i="19" s="1"/>
  <c r="K21" i="19"/>
  <c r="Q21" i="19" s="1"/>
  <c r="K149" i="19"/>
  <c r="Q149" i="19" s="1"/>
  <c r="K49" i="19"/>
  <c r="Q49" i="19" s="1"/>
  <c r="K23" i="19"/>
  <c r="Q23" i="19" s="1"/>
  <c r="S133" i="19"/>
  <c r="Y133" i="19" s="1"/>
  <c r="S107" i="19"/>
  <c r="Y107" i="19" s="1"/>
  <c r="S149" i="19"/>
  <c r="Y149" i="19" s="1"/>
  <c r="S77" i="19"/>
  <c r="Y77" i="19" s="1"/>
  <c r="S51" i="19"/>
  <c r="Y51" i="19" s="1"/>
  <c r="S147" i="19"/>
  <c r="Y147" i="19" s="1"/>
  <c r="S121" i="19"/>
  <c r="Y121" i="19" s="1"/>
  <c r="S79" i="19"/>
  <c r="Y79" i="19" s="1"/>
  <c r="S161" i="19"/>
  <c r="Y161" i="19" s="1"/>
  <c r="S135" i="19"/>
  <c r="Y135" i="19" s="1"/>
  <c r="S91" i="19"/>
  <c r="Y91" i="19" s="1"/>
  <c r="S65" i="19"/>
  <c r="Y65" i="19" s="1"/>
  <c r="S21" i="19"/>
  <c r="Y21" i="19" s="1"/>
  <c r="S63" i="19"/>
  <c r="Y63" i="19" s="1"/>
  <c r="S37" i="19"/>
  <c r="Y37" i="19" s="1"/>
  <c r="S105" i="19"/>
  <c r="Y105" i="19" s="1"/>
  <c r="S35" i="19"/>
  <c r="Y35" i="19" s="1"/>
  <c r="S9" i="19"/>
  <c r="Y9" i="19" s="1"/>
  <c r="S49" i="19"/>
  <c r="Y49" i="19" s="1"/>
  <c r="Y7" i="19"/>
  <c r="S93" i="19"/>
  <c r="Y93" i="19" s="1"/>
  <c r="S119" i="19"/>
  <c r="Y119" i="19" s="1"/>
  <c r="S23" i="19"/>
  <c r="Y23" i="19" s="1"/>
</calcChain>
</file>

<file path=xl/sharedStrings.xml><?xml version="1.0" encoding="utf-8"?>
<sst xmlns="http://schemas.openxmlformats.org/spreadsheetml/2006/main" count="5381" uniqueCount="311">
  <si>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</si>
  <si>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</si>
  <si>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</si>
  <si>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</si>
  <si>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</si>
  <si>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</si>
  <si>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</si>
  <si>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</si>
  <si>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</si>
  <si>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</si>
  <si>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</si>
  <si>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</si>
  <si>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</si>
  <si>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</si>
  <si>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</si>
  <si>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</si>
  <si>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</si>
  <si>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</si>
  <si>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</si>
  <si>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</si>
  <si>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</si>
  <si>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</si>
  <si>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</si>
  <si>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</si>
  <si>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</si>
  <si>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</si>
  <si>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</si>
  <si>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</si>
  <si>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</si>
  <si>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</si>
  <si>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</si>
  <si>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</si>
  <si>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</si>
  <si>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</si>
  <si>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</si>
  <si>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</si>
  <si>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</si>
  <si>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</si>
  <si>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</si>
  <si>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</si>
  <si>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</si>
  <si>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</si>
  <si>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</si>
  <si>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</si>
  <si>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</si>
  <si>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</si>
  <si>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</si>
  <si>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</si>
  <si>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</si>
  <si>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</si>
  <si>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</si>
  <si>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</si>
  <si>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</si>
  <si>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</si>
  <si>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</si>
  <si>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</si>
  <si>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</si>
  <si>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</si>
  <si>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</si>
  <si>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</si>
  <si>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</si>
  <si>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</si>
  <si>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</si>
  <si>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</si>
  <si>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</si>
  <si>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</si>
  <si>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</si>
  <si>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</si>
  <si>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</si>
  <si>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</si>
  <si>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</si>
  <si>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</si>
  <si>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</si>
  <si>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</si>
  <si>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</si>
  <si>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</si>
  <si>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</si>
  <si>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</si>
  <si>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</si>
  <si>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</si>
  <si>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</si>
  <si>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</si>
  <si>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</si>
  <si>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</si>
  <si>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</si>
  <si>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</si>
  <si>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</si>
  <si>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</si>
  <si>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</si>
  <si>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</si>
  <si>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</si>
  <si>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</si>
  <si>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</si>
  <si>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</si>
  <si>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</si>
  <si>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</si>
  <si>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</si>
  <si>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</si>
  <si>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</si>
  <si>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</si>
  <si>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</si>
  <si>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</si>
  <si>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</si>
  <si>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</si>
  <si>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</si>
  <si>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</si>
  <si>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</si>
  <si>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</si>
  <si>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</si>
  <si>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</si>
  <si>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</si>
  <si>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</si>
  <si>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</si>
  <si>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</si>
  <si>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</si>
  <si>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</si>
  <si>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</si>
  <si>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</si>
  <si>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</si>
  <si>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</si>
  <si>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</si>
  <si>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</si>
  <si>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</si>
  <si>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</si>
  <si>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</si>
  <si>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</si>
  <si>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</si>
  <si>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</si>
  <si>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</si>
  <si>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</si>
  <si>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</si>
  <si>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</si>
  <si>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</si>
  <si>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</si>
  <si>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</si>
  <si>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</si>
  <si>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</si>
  <si>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</si>
  <si>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</si>
  <si>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</si>
  <si>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</si>
  <si>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</si>
  <si>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</si>
  <si>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</si>
  <si>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</si>
  <si>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</si>
  <si>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</si>
  <si>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</si>
  <si>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</si>
  <si>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</si>
  <si>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</si>
  <si>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</si>
  <si>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</si>
  <si>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</si>
  <si>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</si>
  <si>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</si>
  <si>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</si>
  <si>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</si>
  <si>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</si>
  <si>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</si>
  <si>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</si>
  <si>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</si>
  <si>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</si>
  <si>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</si>
  <si>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</si>
  <si>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</si>
  <si>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</si>
  <si>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</si>
  <si>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</si>
  <si>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</si>
  <si>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</si>
  <si>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</si>
  <si>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</si>
  <si>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</si>
  <si>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</si>
  <si>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</si>
  <si>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</si>
  <si>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</si>
  <si>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</si>
  <si>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</si>
  <si>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</si>
  <si>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</si>
  <si>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</si>
  <si>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</si>
  <si>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</si>
  <si>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</si>
  <si>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</si>
  <si>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</si>
  <si>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</si>
  <si>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</si>
  <si>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</si>
  <si>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</si>
  <si>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</si>
  <si>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</si>
  <si>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</si>
  <si>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</si>
  <si>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</si>
  <si>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</si>
  <si>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</si>
  <si>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</si>
  <si>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</si>
  <si>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</si>
  <si>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noviembre 2024</t>
  </si>
  <si>
    <t>Resumen indicadores Granadilla de Abona</t>
  </si>
  <si>
    <t>Evolución mensual de viajeros entrados en Granadilla de Abona según lugar de residencia</t>
  </si>
  <si>
    <t>Evolución mensual de viajeros entrados en Granadilla de Abona según categoría del establecimiento</t>
  </si>
  <si>
    <t>Evolución anual de viajeros entrados en Granadilla de Abona según categoría del establecimiento</t>
  </si>
  <si>
    <t>Evolución mensual de pernoctaciones en Granadilla de Abona según lugar de residencia</t>
  </si>
  <si>
    <t>Evolución mensual de pernoctaciones en Granadilla de Abona según categoría del establecimiento</t>
  </si>
  <si>
    <t>Evolución mensual de estancia media en Granadilla de Abona según lugar de residencia</t>
  </si>
  <si>
    <t>Evolución mensual de estancia media en Granadilla de Abona según categoría del establecimiento</t>
  </si>
  <si>
    <t>Evolución mensual de tasa de ocupación en Granadilla de Abona según categoría del establecimiento</t>
  </si>
  <si>
    <t>Viajeros españoles entrados en los hoteles y apartamentos de Granadilla de Abona según lugar de residencia - acumulado</t>
  </si>
  <si>
    <t>Viajeros españoles entrados en los hoteles y apartamentos de Granadilla de Abona por tipología y categoría de alojamiento - acumulado</t>
  </si>
  <si>
    <t>Viajeros peninsulares entrados en los hoteles y apartamentos de Granadilla de Abona por tipología y categoría de alojamiento - acumulado</t>
  </si>
  <si>
    <t>Viajeros canarios entrados en los hoteles y apartamentos de Granadilla de Abona por tipología y categoría de alojamiento - acumulado</t>
  </si>
  <si>
    <t>Resumen de indicadores turísticos de Tenerife-Granadilla de Abona</t>
  </si>
  <si>
    <t>noviembre 2019</t>
  </si>
  <si>
    <t>noviembre 2021</t>
  </si>
  <si>
    <t>noviembre 2022</t>
  </si>
  <si>
    <t>noviembre 2023</t>
  </si>
  <si>
    <t>noviembre 2024</t>
  </si>
  <si>
    <t>acumulado a noviembre 2019</t>
  </si>
  <si>
    <t>acumulado a noviembre 2021</t>
  </si>
  <si>
    <t>acumulado a noviembre 2022</t>
  </si>
  <si>
    <t>acumulado a noviembre 2023</t>
  </si>
  <si>
    <t>acumulado a noviembre 2024</t>
  </si>
  <si>
    <t>-</t>
  </si>
  <si>
    <t>noviembre 2020</t>
  </si>
  <si>
    <t>Viajeros  entrados en los establecimientos alojativos de Granadilla de Abona 
(hotel + apartamento)</t>
  </si>
  <si>
    <t>Viajeros españoles entrados en los establecimientos alojativos de Granadilla de Abona 
(hotel + apartamento)</t>
  </si>
  <si>
    <t>Viajeros peninsulares entrados en los establecimientos alojativos de Granadilla de Abona 
(hotel + apartamento)</t>
  </si>
  <si>
    <t>Viajeros canarios entrados en los establecimientos alojativos de Granadilla de Abona 
(hotel + apartamento)</t>
  </si>
  <si>
    <t>Viajeros extranjeros entrados en los establecimientos alojativos de Granadilla de Abona 
(hotel + apartamento)</t>
  </si>
  <si>
    <t>Viajeros británicos entrados en los establecimientos alojativos de Granadilla de Abona 
(hotel + apartamento)</t>
  </si>
  <si>
    <t>Viajeros alemanes entrados en los establecimientos alojativos de Granadilla de Abona 
(hotel + apartamento)</t>
  </si>
  <si>
    <t>Viajeros franceses entrados en los establecimientos alojativos de Granadilla de Abona 
(hotel + apartamento)</t>
  </si>
  <si>
    <t>Viajeros belgas entrados en los establecimientos alojativos de Granadilla de Abona 
(hotel + apartamento)</t>
  </si>
  <si>
    <t>Viajeros holandeses entrados en los establecimientos alojativos de Granadilla de Abona 
(hotel + apartamento)</t>
  </si>
  <si>
    <t>Viajeros daneses entrados en los establecimientos alojativos de Granadilla de Abona 
(hotel + apartamento)</t>
  </si>
  <si>
    <t>Viajeros suecos entrados en los establecimientos alojativos de Granadilla de Abona 
(hotel + apartamento)</t>
  </si>
  <si>
    <t>var 21/20</t>
  </si>
  <si>
    <t>var 23/22</t>
  </si>
  <si>
    <t>Viajeros entrados en los establecimientos alojativos de Granadilla de Abona 
(hotel + apartamento)</t>
  </si>
  <si>
    <t>Viajeros entrados en los hoteles de Granadilla de Abona</t>
  </si>
  <si>
    <t>Evolución de viajeros entrados en los establecimientos alojativos de Granadilla de Abona 
(hotel + apartamento)</t>
  </si>
  <si>
    <t>Evolución de viajeros entrados en los hoteles de Granadilla de Abona</t>
  </si>
  <si>
    <t>Evolución de viajeros entrados en los hoteles de 4, 5 estrellas de Granadilla de Abona</t>
  </si>
  <si>
    <t>Evolución de viajeros entrados en los apartamentos de Granadilla de Abona</t>
  </si>
  <si>
    <t>acumulado a noviembre 2020</t>
  </si>
  <si>
    <t>Viajeros entrados en los establecimientos alojativos de Granadilla de Abona según lugar de residencia (hotel + apartamento)</t>
  </si>
  <si>
    <t>acumulado noviembre 2018</t>
  </si>
  <si>
    <t>acumulado noviembre 2019</t>
  </si>
  <si>
    <t>acumulado noviembre 2020</t>
  </si>
  <si>
    <t>acumulado noviembre 2022</t>
  </si>
  <si>
    <t>acumulado noviembre 2023</t>
  </si>
  <si>
    <t>acumulado noviembre 2024</t>
  </si>
  <si>
    <t>Viajeros entrados en los hoteles de Granadilla de Abona según lugar de residencia (hotel + apartamento)</t>
  </si>
  <si>
    <t>Viajeros entrados en los apartamentos de Granadilla de Abona según lugar de residencia (hotel + apartamento)</t>
  </si>
  <si>
    <t>acumulado noviembre 2021</t>
  </si>
  <si>
    <t>Viajeros alojados en los establecimientos alojativos de Granadilla de Abona según lugar de residencia (hotel + apartamento)</t>
  </si>
  <si>
    <t>Pernoctaciones realizadas por los turistas en los establecimientos alojativos de Granadilla de Abona (hotel + apartamento)</t>
  </si>
  <si>
    <t>Pernoctaciones realizadas por los turistas españoles en los establecimientos alojativos de Granadilla de Abona (hotel + apartamento)</t>
  </si>
  <si>
    <t>var 24/23</t>
  </si>
  <si>
    <t>var 24/19</t>
  </si>
  <si>
    <t>Pernoctaciones realizadas por los procedentes de Península en los establecimientos alojativos de Granadilla de Abona (hotel + apartamento)</t>
  </si>
  <si>
    <t>Pernoctaciones realizadas por los procedentes de Canarias en los establecimientos alojativos de Granadilla de Abona (hotel + apartamento)</t>
  </si>
  <si>
    <t>Pernoctaciones realizadas por los procedentes de Total residentes en el extranjero en los establecimientos alojativos de Granadilla de Abona (hotel + apartamento)</t>
  </si>
  <si>
    <t>Pernoctaciones realizadas por los procedentes de Reino Unido en los establecimientos alojativos de Granadilla de Abona (hotel + apartamento)</t>
  </si>
  <si>
    <t>Pernoctaciones realizadas por los procedentes de Alemania en los establecimientos alojativos de Granadilla de Abona (hotel + apartamento)</t>
  </si>
  <si>
    <t>Pernoctaciones realizadas por los procedentes de Francia en los establecimientos alojativos de Granadilla de Abona (hotel + apartamento)</t>
  </si>
  <si>
    <t>Pernoctaciones realizadas por los procedentes de Bélgica en los establecimientos alojativos de Granadilla de Abona (hotel + apartamento)</t>
  </si>
  <si>
    <t>Pernoctaciones realizadas por los procedentes de Países Bajos en los establecimientos alojativos de Granadilla de Abona (hotel + apartamento)</t>
  </si>
  <si>
    <t>Pernoctaciones realizadas por los procedentes de Dinamarca en los establecimientos alojativos de Granadilla de Abona (hotel + apartamento)</t>
  </si>
  <si>
    <t>Pernoctaciones realizadas por los procedentes de Suecia en los establecimientos alojativos de Granadilla de Abona (hotel + apartamento)</t>
  </si>
  <si>
    <t>2020</t>
  </si>
  <si>
    <t>2021</t>
  </si>
  <si>
    <t>2022</t>
  </si>
  <si>
    <t>Pernoctaciones realizadas por los turistas en los hoteles de Granadilla de Abona</t>
  </si>
  <si>
    <t>noviembre 2018</t>
  </si>
  <si>
    <t>Estancia Media en los establecimientos alojativos de Granadilla de Abona
(hotel + apartamento)</t>
  </si>
  <si>
    <t>Estancia media de los viajeros españoles entrados en los establecimientos alojativos de Granadilla de Abona (hotel + apartamento)</t>
  </si>
  <si>
    <t>Estancia media de los viajeros peninsulares entrados en los establecimientos alojativos de Granadilla de Abona (hotel + apartamento)</t>
  </si>
  <si>
    <t>Estancia media de los viajeros canarios entrados en los establecimientos alojativos de Granadilla de Abona (hotel + apartamento)</t>
  </si>
  <si>
    <t>Estancia media de los viajeros extranjeros entrados en los establecimientos alojativos de Granadilla de Abona (hotel + apartamento)</t>
  </si>
  <si>
    <t>Estancia media de los viajeros británicos entrados en los establecimientos alojativos de Granadilla de Abona (hotel + apartamento)</t>
  </si>
  <si>
    <t>Estancia media de los viajeros alemanes entrados en los establecimientos alojativos de Granadilla de Abona (hotel + apartamento)</t>
  </si>
  <si>
    <t>Estancia media de los viajeros franceses entrados en los establecimientos alojativos de Granadilla de Abona (hotel + apartamento)</t>
  </si>
  <si>
    <t>Estancia media de los viajeros belgas entrados en los establecimientos alojativos de Granadilla de Abona (hotel + apartamento)</t>
  </si>
  <si>
    <t>Estancia media de los viajeros holandeses entrados en los establecimientos alojativos de Granadilla de Abona (hotel + apartamento)</t>
  </si>
  <si>
    <t>Estancia media de los viajeros daneses entrados en los establecimientos alojativos de Granadilla de Abona (hotel + apartamento)</t>
  </si>
  <si>
    <t>Estancia media de los viajeros suecos entrados en los establecimientos alojativos de Granadilla de Abona (hotel + apartamento)</t>
  </si>
  <si>
    <t>Estancia Media en los hoteles de Granadilla de Abona</t>
  </si>
  <si>
    <t>Tasa de ocupación por plaza en los establecimientos alojativos de Granadilla de Abona
(hotel + apartamento)</t>
  </si>
  <si>
    <t>Tasa de ocupación por plaza en los hoteles de Granadilla de Abona</t>
  </si>
  <si>
    <t>Distribución de viajeros españoles entrados en hoteles y apartamentos de Granadilla de Abona  por lugar de residencia</t>
  </si>
  <si>
    <t>Viajeros españoles entrados en los hoteles y apartamentos de Granadilla de Abona según lugar de residencia</t>
  </si>
  <si>
    <t>Viajeros españoles entrados en los hoteles y apartamentos de Granadilla de Abona por tipología y categoría de alojamiento</t>
  </si>
  <si>
    <t>Viajeros peninsulares entrados en los hoteles y apartamentos de Granadilla de Abona por tipología y categoría de alojamiento</t>
  </si>
  <si>
    <t>Viajeros canarios entrados en los hoteles y apartamentos de Granadilla de Abona por tipología y categoría de alojamiento</t>
  </si>
  <si>
    <t>Evolución de viajeros españoles entrados en los establecimientos alojativos de Granadilla de Abona
(hotel + apartamento)</t>
  </si>
  <si>
    <t>Evolución de viajeros peninsulares entrados en los establecimientos alojativos de Granadilla de Abona
(hotel + apartamento)</t>
  </si>
  <si>
    <t>Evolución de viajeros canarios entrados en los establecimientos alojativos de Granadilla de Abona
(hotel + apartamento)</t>
  </si>
  <si>
    <t>nd</t>
  </si>
  <si>
    <t>var 24/</t>
  </si>
  <si>
    <t>Pernoctaciones en los establecimientos alojativos de Tenerife según lugar de residencia y municipio de alojamiento (hotel + apartamento)</t>
  </si>
  <si>
    <t>var. 24/23</t>
  </si>
  <si>
    <t>var. 24/19</t>
  </si>
  <si>
    <t>dif. 24/23</t>
  </si>
  <si>
    <t>dif. 24/19</t>
  </si>
  <si>
    <t>Cuota s/ total lugares de residencia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</si>
</sst>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1">
    <numFmt numFmtId="41" formatCode="_-* #,##0_-;\-* #,##0_-;_-* &quot;-&quot;_-;_-@_-"/>
    <numFmt numFmtId="164" formatCode="0.0%"/>
    <numFmt numFmtId="165" formatCode="#,##0.0\ &quot;€&quot;"/>
    <numFmt numFmtId="166" formatCode="#,##0\ &quot;€&quot;"/>
    <numFmt numFmtId="167" formatCode="_-* #,##0.00\ [$€-1]_-;\-* #,##0.00\ [$€-1]_-;_-* &quot;-&quot;??\ [$€-1]_-"/>
    <numFmt numFmtId="168" formatCode="#,#00"/>
    <numFmt numFmtId="169" formatCode="_-* #,##0\ _p_t_a_-;\-* #,##0\ _p_t_a_-;_-* &quot;-&quot;\ _p_t_a_-;_-@_-"/>
    <numFmt numFmtId="170" formatCode="\$#,#00"/>
    <numFmt numFmtId="171" formatCode="\$#,"/>
    <numFmt numFmtId="172" formatCode="#.##000"/>
    <numFmt numFmtId="173" formatCode="#.##0,"/>
  </numFmts>
  <fonts count="4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u/>
      <sz val="7.5"/>
      <color indexed="12"/>
      <name val="Arial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sz val="11"/>
      <color indexed="8"/>
      <name val="Aptos Narrow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7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ck">
        <color theme="0" tint="-0.14981536301767021"/>
      </right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/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220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1" fontId="31" fillId="0" borderId="0">
      <protection locked="0"/>
    </xf>
    <xf numFmtId="1" fontId="31" fillId="0" borderId="0">
      <protection locked="0"/>
    </xf>
    <xf numFmtId="0" fontId="32" fillId="19" borderId="65" applyNumberFormat="0" applyAlignment="0" applyProtection="0"/>
    <xf numFmtId="0" fontId="32" fillId="19" borderId="65" applyNumberFormat="0" applyAlignment="0" applyProtection="0"/>
    <xf numFmtId="0" fontId="32" fillId="19" borderId="65" applyNumberFormat="0" applyAlignment="0" applyProtection="0"/>
    <xf numFmtId="0" fontId="32" fillId="19" borderId="65" applyNumberFormat="0" applyAlignment="0" applyProtection="0"/>
    <xf numFmtId="0" fontId="33" fillId="20" borderId="66" applyNumberFormat="0" applyAlignment="0" applyProtection="0"/>
    <xf numFmtId="0" fontId="33" fillId="20" borderId="66" applyNumberFormat="0" applyAlignment="0" applyProtection="0"/>
    <xf numFmtId="0" fontId="33" fillId="20" borderId="66" applyNumberFormat="0" applyAlignment="0" applyProtection="0"/>
    <xf numFmtId="0" fontId="33" fillId="20" borderId="66" applyNumberFormat="0" applyAlignment="0" applyProtection="0"/>
    <xf numFmtId="0" fontId="34" fillId="0" borderId="67" applyNumberFormat="0" applyFill="0" applyAlignment="0" applyProtection="0"/>
    <xf numFmtId="0" fontId="34" fillId="0" borderId="67" applyNumberFormat="0" applyFill="0" applyAlignment="0" applyProtection="0"/>
    <xf numFmtId="0" fontId="34" fillId="0" borderId="67" applyNumberFormat="0" applyFill="0" applyAlignment="0" applyProtection="0"/>
    <xf numFmtId="0" fontId="34" fillId="0" borderId="67" applyNumberFormat="0" applyFill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36" fillId="10" borderId="65" applyNumberFormat="0" applyAlignment="0" applyProtection="0"/>
    <xf numFmtId="0" fontId="36" fillId="10" borderId="65" applyNumberFormat="0" applyAlignment="0" applyProtection="0"/>
    <xf numFmtId="0" fontId="36" fillId="10" borderId="65" applyNumberFormat="0" applyAlignment="0" applyProtection="0"/>
    <xf numFmtId="0" fontId="36" fillId="10" borderId="65" applyNumberFormat="0" applyAlignment="0" applyProtection="0"/>
    <xf numFmtId="0" fontId="21" fillId="0" borderId="0"/>
    <xf numFmtId="167" fontId="21" fillId="0" borderId="0" applyFont="0" applyFill="0" applyBorder="0" applyAlignment="0" applyProtection="0">
      <alignment vertical="center"/>
    </xf>
    <xf numFmtId="1" fontId="37" fillId="0" borderId="0">
      <protection locked="0"/>
    </xf>
    <xf numFmtId="168" fontId="37" fillId="0" borderId="0"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41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70" fontId="37" fillId="0" borderId="0">
      <protection locked="0"/>
    </xf>
    <xf numFmtId="171" fontId="37" fillId="0" borderId="0">
      <protection locked="0"/>
    </xf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1" fontId="21" fillId="0" borderId="0">
      <alignment vertical="center"/>
    </xf>
    <xf numFmtId="1" fontId="21" fillId="0" borderId="0">
      <alignment vertical="center"/>
    </xf>
    <xf numFmtId="0" fontId="21" fillId="0" borderId="0"/>
    <xf numFmtId="0" fontId="21" fillId="0" borderId="0"/>
    <xf numFmtId="1" fontId="21" fillId="0" borderId="0">
      <alignment vertical="center"/>
    </xf>
    <xf numFmtId="0" fontId="21" fillId="0" borderId="0"/>
    <xf numFmtId="0" fontId="1" fillId="0" borderId="0"/>
    <xf numFmtId="3" fontId="21" fillId="0" borderId="0">
      <alignment vertical="center"/>
    </xf>
    <xf numFmtId="3" fontId="21" fillId="0" borderId="0">
      <alignment vertical="center"/>
    </xf>
    <xf numFmtId="3" fontId="21" fillId="0" borderId="0">
      <alignment vertical="center"/>
    </xf>
    <xf numFmtId="0" fontId="1" fillId="0" borderId="0"/>
    <xf numFmtId="0" fontId="21" fillId="0" borderId="0"/>
    <xf numFmtId="0" fontId="21" fillId="0" borderId="0"/>
    <xf numFmtId="0" fontId="21" fillId="0" borderId="0"/>
    <xf numFmtId="3" fontId="21" fillId="0" borderId="0">
      <alignment vertical="center"/>
    </xf>
    <xf numFmtId="3" fontId="21" fillId="0" borderId="0">
      <alignment vertical="center"/>
    </xf>
    <xf numFmtId="0" fontId="21" fillId="26" borderId="68" applyNumberFormat="0" applyFont="0" applyAlignment="0" applyProtection="0"/>
    <xf numFmtId="0" fontId="21" fillId="26" borderId="68" applyNumberFormat="0" applyFont="0" applyAlignment="0" applyProtection="0"/>
    <xf numFmtId="0" fontId="21" fillId="26" borderId="68" applyNumberFormat="0" applyFont="0" applyAlignment="0" applyProtection="0"/>
    <xf numFmtId="0" fontId="21" fillId="26" borderId="68" applyNumberFormat="0" applyFont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Protection="0">
      <alignment vertical="center"/>
    </xf>
    <xf numFmtId="9" fontId="21" fillId="0" borderId="0" applyFont="0" applyFill="0" applyBorder="0" applyProtection="0">
      <alignment vertical="center"/>
    </xf>
    <xf numFmtId="9" fontId="2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1" fillId="0" borderId="0" applyFont="0" applyFill="0" applyBorder="0" applyAlignment="0" applyProtection="0"/>
    <xf numFmtId="172" fontId="37" fillId="0" borderId="0">
      <protection locked="0"/>
    </xf>
    <xf numFmtId="173" fontId="37" fillId="0" borderId="0">
      <protection locked="0"/>
    </xf>
    <xf numFmtId="0" fontId="41" fillId="19" borderId="69" applyNumberFormat="0" applyAlignment="0" applyProtection="0"/>
    <xf numFmtId="0" fontId="41" fillId="19" borderId="69" applyNumberFormat="0" applyAlignment="0" applyProtection="0"/>
    <xf numFmtId="0" fontId="41" fillId="19" borderId="69" applyNumberFormat="0" applyAlignment="0" applyProtection="0"/>
    <xf numFmtId="0" fontId="41" fillId="19" borderId="69" applyNumberFormat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70" applyNumberFormat="0" applyFill="0" applyAlignment="0" applyProtection="0"/>
    <xf numFmtId="0" fontId="44" fillId="0" borderId="70" applyNumberFormat="0" applyFill="0" applyAlignment="0" applyProtection="0"/>
    <xf numFmtId="0" fontId="44" fillId="0" borderId="70" applyNumberFormat="0" applyFill="0" applyAlignment="0" applyProtection="0"/>
    <xf numFmtId="0" fontId="44" fillId="0" borderId="70" applyNumberFormat="0" applyFill="0" applyAlignment="0" applyProtection="0"/>
    <xf numFmtId="0" fontId="45" fillId="0" borderId="71" applyNumberFormat="0" applyFill="0" applyAlignment="0" applyProtection="0"/>
    <xf numFmtId="0" fontId="45" fillId="0" borderId="71" applyNumberFormat="0" applyFill="0" applyAlignment="0" applyProtection="0"/>
    <xf numFmtId="0" fontId="45" fillId="0" borderId="71" applyNumberFormat="0" applyFill="0" applyAlignment="0" applyProtection="0"/>
    <xf numFmtId="0" fontId="45" fillId="0" borderId="71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" fontId="37" fillId="0" borderId="73">
      <protection locked="0"/>
    </xf>
    <xf numFmtId="1" fontId="37" fillId="0" borderId="73">
      <protection locked="0"/>
    </xf>
    <xf numFmtId="1" fontId="37" fillId="0" borderId="73">
      <protection locked="0"/>
    </xf>
    <xf numFmtId="1" fontId="37" fillId="0" borderId="73">
      <protection locked="0"/>
    </xf>
    <xf numFmtId="9" fontId="21" fillId="0" borderId="0" applyFont="0" applyFill="0" applyBorder="0" applyAlignment="0" applyProtection="0"/>
    <xf numFmtId="41" fontId="21" fillId="0" borderId="0" applyFont="0" applyFill="0" applyBorder="0" applyAlignment="0" applyProtection="0"/>
    <xf numFmtId="0" fontId="47" fillId="0" borderId="0"/>
    <xf numFmtId="0" fontId="47" fillId="0" borderId="0"/>
  </cellStyleXfs>
  <cellXfs count="30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0" xfId="2" applyFont="1" applyAlignment="1">
      <alignment horizontal="left" indent="3"/>
    </xf>
    <xf numFmtId="0" fontId="9" fillId="0" borderId="2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7" fillId="0" borderId="0" xfId="2" applyAlignment="1">
      <alignment horizontal="left" indent="3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4" fontId="5" fillId="4" borderId="7" xfId="0" applyNumberFormat="1" applyFont="1" applyFill="1" applyBorder="1"/>
    <xf numFmtId="4" fontId="5" fillId="4" borderId="0" xfId="0" applyNumberFormat="1" applyFont="1" applyFill="1"/>
    <xf numFmtId="164" fontId="5" fillId="4" borderId="9" xfId="1" applyNumberFormat="1" applyFont="1" applyFill="1" applyBorder="1"/>
    <xf numFmtId="0" fontId="0" fillId="0" borderId="11" xfId="0" applyBorder="1"/>
    <xf numFmtId="0" fontId="11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0" fontId="14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1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3" fontId="15" fillId="3" borderId="30" xfId="0" applyNumberFormat="1" applyFont="1" applyFill="1" applyBorder="1" applyAlignment="1">
      <alignment horizontal="center" vertical="center" wrapText="1"/>
    </xf>
    <xf numFmtId="0" fontId="5" fillId="3" borderId="31" xfId="0" applyFont="1" applyFill="1" applyBorder="1" applyAlignment="1">
      <alignment horizontal="center" vertical="center" wrapText="1"/>
    </xf>
    <xf numFmtId="3" fontId="15" fillId="3" borderId="32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3" xfId="0" applyNumberFormat="1" applyFont="1" applyBorder="1" applyAlignment="1">
      <alignment horizontal="right"/>
    </xf>
    <xf numFmtId="164" fontId="5" fillId="0" borderId="34" xfId="0" applyNumberFormat="1" applyFont="1" applyBorder="1" applyAlignment="1">
      <alignment horizontal="right"/>
    </xf>
    <xf numFmtId="0" fontId="22" fillId="0" borderId="35" xfId="4" applyNumberFormat="1" applyFont="1" applyBorder="1" applyAlignment="1" applyProtection="1">
      <alignment horizontal="center" vertical="center" wrapText="1"/>
      <protection hidden="1"/>
    </xf>
    <xf numFmtId="3" fontId="22" fillId="0" borderId="36" xfId="1" applyNumberFormat="1" applyFont="1" applyBorder="1" applyAlignment="1" applyProtection="1">
      <alignment vertical="center"/>
      <protection hidden="1"/>
    </xf>
    <xf numFmtId="164" fontId="22" fillId="0" borderId="37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3" xfId="0" applyNumberFormat="1" applyFont="1" applyBorder="1" applyAlignment="1">
      <alignment horizontal="right"/>
    </xf>
    <xf numFmtId="164" fontId="11" fillId="0" borderId="24" xfId="1" applyNumberFormat="1" applyFont="1" applyBorder="1"/>
    <xf numFmtId="0" fontId="11" fillId="0" borderId="0" xfId="0" applyFont="1"/>
    <xf numFmtId="0" fontId="23" fillId="0" borderId="0" xfId="0" applyFont="1"/>
    <xf numFmtId="0" fontId="5" fillId="3" borderId="38" xfId="0" applyFont="1" applyFill="1" applyBorder="1" applyAlignment="1">
      <alignment horizontal="right" vertical="center" wrapText="1"/>
    </xf>
    <xf numFmtId="0" fontId="5" fillId="3" borderId="39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40" xfId="0" applyNumberFormat="1" applyFont="1" applyFill="1" applyBorder="1" applyAlignment="1">
      <alignment horizontal="right"/>
    </xf>
    <xf numFmtId="0" fontId="24" fillId="0" borderId="41" xfId="0" applyFont="1" applyBorder="1" applyAlignment="1">
      <alignment horizontal="left" indent="1"/>
    </xf>
    <xf numFmtId="3" fontId="24" fillId="0" borderId="41" xfId="0" applyNumberFormat="1" applyFont="1" applyBorder="1" applyAlignment="1">
      <alignment horizontal="right"/>
    </xf>
    <xf numFmtId="164" fontId="24" fillId="0" borderId="41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" fontId="5" fillId="3" borderId="45" xfId="0" applyNumberFormat="1" applyFont="1" applyFill="1" applyBorder="1" applyAlignment="1">
      <alignment horizontal="right" vertical="center" wrapText="1"/>
    </xf>
    <xf numFmtId="164" fontId="5" fillId="3" borderId="46" xfId="0" applyNumberFormat="1" applyFont="1" applyFill="1" applyBorder="1" applyAlignment="1">
      <alignment horizontal="right" vertical="center" wrapText="1"/>
    </xf>
    <xf numFmtId="3" fontId="5" fillId="3" borderId="47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8" xfId="0" applyNumberFormat="1" applyFont="1" applyBorder="1" applyAlignment="1">
      <alignment horizontal="right"/>
    </xf>
    <xf numFmtId="164" fontId="17" fillId="0" borderId="49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8" xfId="0" applyNumberFormat="1" applyFont="1" applyBorder="1" applyAlignment="1">
      <alignment horizontal="right"/>
    </xf>
    <xf numFmtId="164" fontId="18" fillId="0" borderId="49" xfId="0" applyNumberFormat="1" applyFont="1" applyBorder="1" applyAlignment="1">
      <alignment horizontal="right"/>
    </xf>
    <xf numFmtId="164" fontId="18" fillId="0" borderId="49" xfId="1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8" xfId="0" applyNumberFormat="1" applyFont="1" applyBorder="1" applyAlignment="1">
      <alignment horizontal="right"/>
    </xf>
    <xf numFmtId="164" fontId="5" fillId="0" borderId="49" xfId="0" applyNumberFormat="1" applyFont="1" applyBorder="1" applyAlignment="1">
      <alignment horizontal="right"/>
    </xf>
    <xf numFmtId="164" fontId="5" fillId="0" borderId="49" xfId="1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50" xfId="0" applyNumberFormat="1" applyFont="1" applyBorder="1" applyAlignment="1">
      <alignment horizontal="right"/>
    </xf>
    <xf numFmtId="164" fontId="5" fillId="0" borderId="51" xfId="0" applyNumberFormat="1" applyFont="1" applyBorder="1" applyAlignment="1">
      <alignment horizontal="right"/>
    </xf>
    <xf numFmtId="164" fontId="5" fillId="0" borderId="51" xfId="1" applyNumberFormat="1" applyFont="1" applyBorder="1" applyAlignment="1">
      <alignment horizontal="right"/>
    </xf>
    <xf numFmtId="3" fontId="5" fillId="3" borderId="54" xfId="0" applyNumberFormat="1" applyFont="1" applyFill="1" applyBorder="1" applyAlignment="1">
      <alignment horizontal="right" vertical="center" wrapText="1"/>
    </xf>
    <xf numFmtId="164" fontId="5" fillId="3" borderId="55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6" xfId="0" applyNumberFormat="1" applyFont="1" applyBorder="1" applyAlignment="1">
      <alignment horizontal="right"/>
    </xf>
    <xf numFmtId="164" fontId="17" fillId="0" borderId="57" xfId="0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4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5" fillId="0" borderId="33" xfId="0" applyNumberFormat="1" applyFont="1" applyBorder="1" applyAlignment="1">
      <alignment horizontal="right"/>
    </xf>
    <xf numFmtId="2" fontId="5" fillId="0" borderId="34" xfId="0" applyNumberFormat="1" applyFont="1" applyBorder="1" applyAlignment="1">
      <alignment horizontal="right"/>
    </xf>
    <xf numFmtId="2" fontId="22" fillId="0" borderId="36" xfId="1" applyNumberFormat="1" applyFont="1" applyBorder="1" applyAlignment="1" applyProtection="1">
      <alignment vertical="center"/>
      <protection hidden="1"/>
    </xf>
    <xf numFmtId="2" fontId="22" fillId="0" borderId="37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4" xfId="0" applyNumberFormat="1" applyFont="1" applyBorder="1"/>
    <xf numFmtId="2" fontId="0" fillId="0" borderId="0" xfId="1" applyNumberFormat="1" applyFont="1"/>
    <xf numFmtId="164" fontId="5" fillId="0" borderId="33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6" xfId="1" applyNumberFormat="1" applyFont="1" applyBorder="1" applyAlignment="1" applyProtection="1">
      <alignment vertical="center"/>
      <protection hidden="1"/>
    </xf>
    <xf numFmtId="164" fontId="11" fillId="0" borderId="24" xfId="0" applyNumberFormat="1" applyFont="1" applyBorder="1"/>
    <xf numFmtId="164" fontId="0" fillId="0" borderId="0" xfId="0" applyNumberFormat="1"/>
    <xf numFmtId="165" fontId="0" fillId="0" borderId="0" xfId="0" applyNumberFormat="1"/>
    <xf numFmtId="17" fontId="5" fillId="3" borderId="58" xfId="0" applyNumberFormat="1" applyFont="1" applyFill="1" applyBorder="1" applyAlignment="1">
      <alignment horizontal="right" vertical="center" wrapText="1"/>
    </xf>
    <xf numFmtId="0" fontId="5" fillId="3" borderId="59" xfId="0" applyFont="1" applyFill="1" applyBorder="1" applyAlignment="1">
      <alignment horizontal="right" vertical="center" wrapText="1"/>
    </xf>
    <xf numFmtId="17" fontId="5" fillId="3" borderId="60" xfId="0" applyNumberFormat="1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1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40" xfId="1" applyNumberFormat="1" applyFont="1" applyFill="1" applyBorder="1" applyAlignment="1">
      <alignment horizontal="right"/>
    </xf>
    <xf numFmtId="164" fontId="24" fillId="2" borderId="0" xfId="1" applyNumberFormat="1" applyFont="1" applyFill="1" applyBorder="1" applyAlignment="1">
      <alignment horizontal="right"/>
    </xf>
    <xf numFmtId="3" fontId="24" fillId="2" borderId="61" xfId="0" applyNumberFormat="1" applyFont="1" applyFill="1" applyBorder="1" applyAlignment="1">
      <alignment horizontal="right"/>
    </xf>
    <xf numFmtId="166" fontId="24" fillId="2" borderId="61" xfId="1" applyNumberFormat="1" applyFont="1" applyFill="1" applyBorder="1" applyAlignment="1">
      <alignment horizontal="right"/>
    </xf>
    <xf numFmtId="166" fontId="24" fillId="2" borderId="40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5" fillId="0" borderId="0" xfId="0" applyFont="1" applyAlignment="1">
      <alignment wrapText="1"/>
    </xf>
    <xf numFmtId="0" fontId="0" fillId="0" borderId="0" xfId="0" applyAlignment="1">
      <alignment horizontal="center"/>
    </xf>
    <xf numFmtId="0" fontId="9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2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2" fillId="4" borderId="63" xfId="0" applyNumberFormat="1" applyFont="1" applyFill="1" applyBorder="1" applyAlignment="1">
      <alignment horizontal="right" vertical="center" wrapText="1"/>
    </xf>
    <xf numFmtId="164" fontId="22" fillId="4" borderId="63" xfId="1" applyNumberFormat="1" applyFont="1" applyFill="1" applyBorder="1" applyAlignment="1">
      <alignment horizontal="right" vertical="center" wrapText="1"/>
    </xf>
    <xf numFmtId="0" fontId="27" fillId="0" borderId="0" xfId="0" applyFont="1" applyAlignment="1">
      <alignment horizontal="left" indent="1"/>
    </xf>
    <xf numFmtId="3" fontId="27" fillId="0" borderId="8" xfId="0" applyNumberFormat="1" applyFont="1" applyBorder="1"/>
    <xf numFmtId="164" fontId="27" fillId="0" borderId="8" xfId="1" applyNumberFormat="1" applyFont="1" applyBorder="1"/>
    <xf numFmtId="164" fontId="27" fillId="4" borderId="8" xfId="1" applyNumberFormat="1" applyFont="1" applyFill="1" applyBorder="1"/>
    <xf numFmtId="3" fontId="27" fillId="4" borderId="8" xfId="0" applyNumberFormat="1" applyFont="1" applyFill="1" applyBorder="1"/>
    <xf numFmtId="164" fontId="27" fillId="4" borderId="8" xfId="1" applyNumberFormat="1" applyFont="1" applyFill="1" applyBorder="1" applyAlignment="1">
      <alignment horizontal="right"/>
    </xf>
    <xf numFmtId="3" fontId="27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3" fontId="5" fillId="4" borderId="8" xfId="0" applyNumberFormat="1" applyFont="1" applyFill="1" applyBorder="1"/>
    <xf numFmtId="164" fontId="5" fillId="4" borderId="8" xfId="1" applyNumberFormat="1" applyFont="1" applyFill="1" applyBorder="1"/>
    <xf numFmtId="3" fontId="27" fillId="0" borderId="8" xfId="0" applyNumberFormat="1" applyFont="1" applyBorder="1" applyAlignment="1">
      <alignment horizontal="right"/>
    </xf>
    <xf numFmtId="164" fontId="27" fillId="0" borderId="8" xfId="1" applyNumberFormat="1" applyFont="1" applyBorder="1" applyAlignment="1">
      <alignment horizontal="right"/>
    </xf>
    <xf numFmtId="0" fontId="5" fillId="0" borderId="62" xfId="0" applyFont="1" applyBorder="1" applyAlignment="1">
      <alignment horizontal="right"/>
    </xf>
    <xf numFmtId="164" fontId="15" fillId="4" borderId="8" xfId="1" applyNumberFormat="1" applyFont="1" applyFill="1" applyBorder="1"/>
    <xf numFmtId="3" fontId="5" fillId="4" borderId="8" xfId="1" applyNumberFormat="1" applyFont="1" applyFill="1" applyBorder="1"/>
    <xf numFmtId="3" fontId="15" fillId="4" borderId="8" xfId="1" applyNumberFormat="1" applyFont="1" applyFill="1" applyBorder="1"/>
    <xf numFmtId="0" fontId="26" fillId="0" borderId="0" xfId="0" applyFont="1"/>
    <xf numFmtId="0" fontId="6" fillId="0" borderId="3" xfId="0" applyFont="1" applyBorder="1" applyAlignment="1">
      <alignment horizontal="left" vertical="center" wrapText="1" readingOrder="1"/>
    </xf>
    <xf numFmtId="0" fontId="10" fillId="4" borderId="6" xfId="0" applyFont="1" applyFill="1" applyBorder="1" applyAlignment="1">
      <alignment horizontal="center" vertical="center" textRotation="90"/>
    </xf>
    <xf numFmtId="0" fontId="10" fillId="4" borderId="8" xfId="0" applyFont="1" applyFill="1" applyBorder="1" applyAlignment="1">
      <alignment horizontal="center" vertical="center" textRotation="90"/>
    </xf>
    <xf numFmtId="0" fontId="10" fillId="4" borderId="10" xfId="0" applyFont="1" applyFill="1" applyBorder="1" applyAlignment="1">
      <alignment horizontal="center" vertical="center" textRotation="90"/>
    </xf>
    <xf numFmtId="0" fontId="5" fillId="4" borderId="7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5" fillId="0" borderId="11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12" fillId="0" borderId="0" xfId="0" applyFont="1" applyAlignment="1">
      <alignment horizontal="left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3" fontId="20" fillId="3" borderId="27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9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8" fillId="3" borderId="42" xfId="0" applyFont="1" applyFill="1" applyBorder="1" applyAlignment="1">
      <alignment horizontal="center"/>
    </xf>
    <xf numFmtId="0" fontId="8" fillId="3" borderId="43" xfId="0" applyFont="1" applyFill="1" applyBorder="1" applyAlignment="1">
      <alignment horizontal="center"/>
    </xf>
    <xf numFmtId="0" fontId="8" fillId="3" borderId="52" xfId="0" applyFont="1" applyFill="1" applyBorder="1" applyAlignment="1">
      <alignment horizontal="center"/>
    </xf>
    <xf numFmtId="0" fontId="8" fillId="3" borderId="53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2" fontId="20" fillId="3" borderId="27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24" xfId="0" applyFont="1" applyBorder="1" applyAlignment="1">
      <alignment horizontal="left"/>
    </xf>
    <xf numFmtId="0" fontId="11" fillId="0" borderId="64" xfId="0" applyFont="1" applyBorder="1" applyAlignment="1">
      <alignment horizontal="left" wrapText="1"/>
    </xf>
  </cellXfs>
  <cellStyles count="220">
    <cellStyle name="20% - Énfasis1 2" xfId="9" xr:uid="{50CC7519-1272-4BF5-BCB0-D7DA4D9151A3}"/>
    <cellStyle name="20% - Énfasis1 3" xfId="10" xr:uid="{8BCAFD28-103B-4C1F-AD85-31D31052CD95}"/>
    <cellStyle name="20% - Énfasis1 4" xfId="11" xr:uid="{1C2DEA60-3270-4F36-AAD7-137D7289DE36}"/>
    <cellStyle name="20% - Énfasis1 5" xfId="12" xr:uid="{AD201900-E873-4637-BB9C-584B93644FD9}"/>
    <cellStyle name="20% - Énfasis2 2" xfId="13" xr:uid="{3B651D16-E027-4958-A916-5AFE70AFAAF5}"/>
    <cellStyle name="20% - Énfasis2 3" xfId="14" xr:uid="{930B355F-BD84-4CB0-B4ED-3670B8D4A767}"/>
    <cellStyle name="20% - Énfasis2 4" xfId="15" xr:uid="{485355EA-0C30-48A3-92FD-11649A9E464A}"/>
    <cellStyle name="20% - Énfasis2 5" xfId="16" xr:uid="{5ED4BCB9-33E1-46E0-BBF6-BD6E0FBC6527}"/>
    <cellStyle name="20% - Énfasis3 2" xfId="17" xr:uid="{ADFEFB74-C7DA-45D0-8E50-17090AB4662B}"/>
    <cellStyle name="20% - Énfasis3 3" xfId="18" xr:uid="{75E02F7C-1282-4646-98CD-E03FD701CBE3}"/>
    <cellStyle name="20% - Énfasis3 4" xfId="19" xr:uid="{A0EB6E76-A631-423E-B034-576E637C799D}"/>
    <cellStyle name="20% - Énfasis3 5" xfId="20" xr:uid="{0DA323D6-B605-46D2-921D-9167284A4F4A}"/>
    <cellStyle name="20% - Énfasis4 2" xfId="21" xr:uid="{D017FA6A-2198-4DF0-8226-E04A5522720B}"/>
    <cellStyle name="20% - Énfasis4 3" xfId="22" xr:uid="{C45DBD80-8521-4255-96B8-9173F4101BD7}"/>
    <cellStyle name="20% - Énfasis4 4" xfId="23" xr:uid="{1FCAA133-FC91-4C97-9BBD-232E651B1E30}"/>
    <cellStyle name="20% - Énfasis4 5" xfId="24" xr:uid="{78EAD524-7476-4C68-9637-45F6A502EA5F}"/>
    <cellStyle name="20% - Énfasis5 2" xfId="25" xr:uid="{C04EC105-7C64-4AEF-95E1-F521B0925BA1}"/>
    <cellStyle name="20% - Énfasis5 3" xfId="26" xr:uid="{9CD195F8-555C-4A43-8AE4-C877164FF40F}"/>
    <cellStyle name="20% - Énfasis5 4" xfId="27" xr:uid="{58B04A96-8361-418B-91CF-9380BB5443AB}"/>
    <cellStyle name="20% - Énfasis5 5" xfId="28" xr:uid="{188B61CA-61B0-41AD-B401-05C6E5F1A1C7}"/>
    <cellStyle name="20% - Énfasis6 2" xfId="29" xr:uid="{14BD7EBC-25B4-4F59-A950-6014896CE79A}"/>
    <cellStyle name="20% - Énfasis6 3" xfId="30" xr:uid="{CF3A1174-F8A9-4A24-865C-00B19B651CCD}"/>
    <cellStyle name="20% - Énfasis6 4" xfId="31" xr:uid="{7E084FE7-52CD-486A-88F8-B343F3D943AB}"/>
    <cellStyle name="20% - Énfasis6 5" xfId="32" xr:uid="{78462DB2-CAA3-49E7-929B-A92B4EE65C8B}"/>
    <cellStyle name="40% - Énfasis1 2" xfId="33" xr:uid="{D96EB774-92BC-4CC9-BBDB-D8DBBF3811C9}"/>
    <cellStyle name="40% - Énfasis1 3" xfId="34" xr:uid="{16660CE8-1356-4323-9E5B-1BFA81FEA443}"/>
    <cellStyle name="40% - Énfasis1 4" xfId="35" xr:uid="{62D6B253-74B2-4CC4-B17F-6F08380AF7BD}"/>
    <cellStyle name="40% - Énfasis1 5" xfId="36" xr:uid="{B283B8B6-5CDA-4641-BFC6-9AE38C0F845A}"/>
    <cellStyle name="40% - Énfasis2 2" xfId="37" xr:uid="{564FEA74-6560-483F-9157-E1D519F19CA6}"/>
    <cellStyle name="40% - Énfasis2 3" xfId="38" xr:uid="{B2321411-6483-4E3E-A2C6-13AB96371EDC}"/>
    <cellStyle name="40% - Énfasis2 4" xfId="39" xr:uid="{E94FEDA5-73FF-4E16-8B1F-EACB2A42D36C}"/>
    <cellStyle name="40% - Énfasis2 5" xfId="40" xr:uid="{E6959916-D202-4F0F-807C-FA0A360E91FC}"/>
    <cellStyle name="40% - Énfasis3 2" xfId="41" xr:uid="{77312F72-9040-4449-AEA3-E86DAEA6CA31}"/>
    <cellStyle name="40% - Énfasis3 3" xfId="42" xr:uid="{85D4AD86-753F-4E27-BBB1-524D6992EBCE}"/>
    <cellStyle name="40% - Énfasis3 4" xfId="43" xr:uid="{36D3B484-8FE3-4F78-A0B4-8855D28C60D5}"/>
    <cellStyle name="40% - Énfasis3 5" xfId="44" xr:uid="{42FEAD24-3027-43D1-AB0D-8BFD049D8F8F}"/>
    <cellStyle name="40% - Énfasis4 2" xfId="45" xr:uid="{B35E7CCC-42E7-453E-AE19-4D5BBF841BBF}"/>
    <cellStyle name="40% - Énfasis4 3" xfId="46" xr:uid="{E9B45196-ED5A-4AFB-8B5C-567ED65BE49B}"/>
    <cellStyle name="40% - Énfasis4 4" xfId="47" xr:uid="{E1E605F3-167C-4CB9-8710-9A85AA948527}"/>
    <cellStyle name="40% - Énfasis4 5" xfId="48" xr:uid="{7C18C62B-C74D-4B16-BDB8-4AC18B6CB8C7}"/>
    <cellStyle name="40% - Énfasis5 2" xfId="49" xr:uid="{462A8BE8-4212-4B1E-93CF-37B33CD2FFC4}"/>
    <cellStyle name="40% - Énfasis5 3" xfId="50" xr:uid="{61B11BC1-DDCF-4CB7-8446-FFCEDC920AA9}"/>
    <cellStyle name="40% - Énfasis5 4" xfId="51" xr:uid="{B21C673E-9745-4853-AF68-FCAC479ECD24}"/>
    <cellStyle name="40% - Énfasis5 5" xfId="52" xr:uid="{3D3FE091-1319-4F48-9D33-0DA9D3F679D9}"/>
    <cellStyle name="40% - Énfasis6 2" xfId="53" xr:uid="{28436D1B-532C-44E5-A7E0-5BD7978AB490}"/>
    <cellStyle name="40% - Énfasis6 3" xfId="54" xr:uid="{13314EAA-D2B9-409B-8107-402E649BE12D}"/>
    <cellStyle name="40% - Énfasis6 4" xfId="55" xr:uid="{67B7F7A9-2A62-4F82-982F-D2AF3FDF7499}"/>
    <cellStyle name="40% - Énfasis6 5" xfId="56" xr:uid="{688D9BEB-7759-46E0-B3FC-CCC6634565FE}"/>
    <cellStyle name="60% - Énfasis1 2" xfId="57" xr:uid="{4E7EE4BA-EC24-4AE4-9074-54CF4594203A}"/>
    <cellStyle name="60% - Énfasis1 3" xfId="58" xr:uid="{A5FA899D-9C62-4E2D-9ABA-826C44927B73}"/>
    <cellStyle name="60% - Énfasis1 4" xfId="59" xr:uid="{B23B5FB1-449C-49A0-82BB-CD84CACDCCF1}"/>
    <cellStyle name="60% - Énfasis1 5" xfId="60" xr:uid="{4D8C6E8E-5413-4834-B090-CD07E3E9BDE9}"/>
    <cellStyle name="60% - Énfasis2 2" xfId="61" xr:uid="{BB451924-D30E-482D-A8EA-A87E9F1DAAFC}"/>
    <cellStyle name="60% - Énfasis2 3" xfId="62" xr:uid="{77C7FBF6-FFDC-4ABA-A96D-A856EC0CCB78}"/>
    <cellStyle name="60% - Énfasis2 4" xfId="63" xr:uid="{CCEB7263-42D6-442C-96E8-F0960FD14741}"/>
    <cellStyle name="60% - Énfasis2 5" xfId="64" xr:uid="{36439F06-EF48-4533-B00E-46C991C32BE9}"/>
    <cellStyle name="60% - Énfasis3 2" xfId="65" xr:uid="{DE5A6C45-3955-4295-AB9F-3CC1FBAC0A31}"/>
    <cellStyle name="60% - Énfasis3 3" xfId="66" xr:uid="{9F8571B7-F157-441B-A0E6-B77FB4ADED36}"/>
    <cellStyle name="60% - Énfasis3 4" xfId="67" xr:uid="{C15F306C-12CF-4B15-BBA2-D0A99106B51B}"/>
    <cellStyle name="60% - Énfasis3 5" xfId="68" xr:uid="{999E4BD0-790F-4E3D-BFD6-A79C68F2240A}"/>
    <cellStyle name="60% - Énfasis4 2" xfId="69" xr:uid="{80A49066-3690-4612-9683-0E18D9A07561}"/>
    <cellStyle name="60% - Énfasis4 3" xfId="70" xr:uid="{00000345-4CA4-4C88-89BE-E694770753BB}"/>
    <cellStyle name="60% - Énfasis4 4" xfId="71" xr:uid="{1D48D195-43CB-44FE-ADA7-00B8BFB128FD}"/>
    <cellStyle name="60% - Énfasis4 5" xfId="72" xr:uid="{A2B5FEFB-5A84-4C25-B370-12F3D04D36B0}"/>
    <cellStyle name="60% - Énfasis5 2" xfId="73" xr:uid="{91953B75-8DF7-42E3-9997-6E78C97052BE}"/>
    <cellStyle name="60% - Énfasis5 3" xfId="74" xr:uid="{979B82C8-D6B0-478C-AA2D-4C4E1D73B398}"/>
    <cellStyle name="60% - Énfasis5 4" xfId="75" xr:uid="{DF15EB26-0D8B-4526-8AA7-D5714C0003EE}"/>
    <cellStyle name="60% - Énfasis5 5" xfId="76" xr:uid="{4D6FA67F-ADE5-4627-9A6D-8BF479EF5B30}"/>
    <cellStyle name="60% - Énfasis6 2" xfId="77" xr:uid="{390988C2-FFCF-4726-8303-12BA2674DA0F}"/>
    <cellStyle name="60% - Énfasis6 3" xfId="78" xr:uid="{B9A34C9C-0D7A-450D-92CC-F3CAA670FD1F}"/>
    <cellStyle name="60% - Énfasis6 4" xfId="79" xr:uid="{3847BFC8-1D9C-4DCA-97DB-DB6310821DDC}"/>
    <cellStyle name="60% - Énfasis6 5" xfId="80" xr:uid="{90E14799-395B-47D8-B620-DB76D17B20B3}"/>
    <cellStyle name="Buena 2" xfId="81" xr:uid="{0B970D8E-9E4F-4DC8-8D0C-B45786C8338F}"/>
    <cellStyle name="Buena 3" xfId="82" xr:uid="{79234689-4EC8-40A7-835A-6B1CE877E26F}"/>
    <cellStyle name="Buena 4" xfId="83" xr:uid="{1C54ABB3-D828-410E-9B67-2E4B56D45C0D}"/>
    <cellStyle name="Buena 5" xfId="84" xr:uid="{CB9164FB-C315-4F3A-B33F-24E644C54BC1}"/>
    <cellStyle name="Cabecera 1" xfId="85" xr:uid="{2032B3CA-9D1D-42C4-BB6D-4AA54C4AC364}"/>
    <cellStyle name="Cabecera 2" xfId="86" xr:uid="{18C5DC5F-DAD9-4730-A1F7-10357227D861}"/>
    <cellStyle name="Cálculo 2" xfId="87" xr:uid="{14F32D8B-92DD-4C26-9E66-D79B56DB2178}"/>
    <cellStyle name="Cálculo 3" xfId="88" xr:uid="{F532A621-C0D7-402B-BD21-8127EB332B59}"/>
    <cellStyle name="Cálculo 4" xfId="89" xr:uid="{2F9DBA41-948E-4270-B69A-FFE1F1C36DE5}"/>
    <cellStyle name="Cálculo 5" xfId="90" xr:uid="{AF5FE7F9-643E-4D09-9874-AB958234C9D1}"/>
    <cellStyle name="Celda de comprobación 2" xfId="91" xr:uid="{B3BEFC94-E03D-4CC2-BAF4-293DD5641C90}"/>
    <cellStyle name="Celda de comprobación 3" xfId="92" xr:uid="{3212FC1C-00D6-46E7-9CF2-8F16A88470D9}"/>
    <cellStyle name="Celda de comprobación 4" xfId="93" xr:uid="{EC0B4032-5F44-42F4-A93A-8B2FFDE5CB02}"/>
    <cellStyle name="Celda de comprobación 5" xfId="94" xr:uid="{AE226670-5B98-4036-84A4-5E84AC22ACFC}"/>
    <cellStyle name="Celda vinculada 2" xfId="95" xr:uid="{70DA9F6E-8D37-4A0B-8847-DDB2D6AC2722}"/>
    <cellStyle name="Celda vinculada 3" xfId="96" xr:uid="{11CE2CBE-8A4D-408D-BEF6-F2F05EDA8CD2}"/>
    <cellStyle name="Celda vinculada 4" xfId="97" xr:uid="{BFDD70CB-9AA3-4968-862C-2FD6DEFB8D72}"/>
    <cellStyle name="Celda vinculada 5" xfId="98" xr:uid="{0FB6D5AD-DC57-49D7-8C25-7BB30D06617C}"/>
    <cellStyle name="Encabezado 4 2" xfId="99" xr:uid="{6256E3F0-E70E-495B-9703-66646704A63B}"/>
    <cellStyle name="Encabezado 4 3" xfId="100" xr:uid="{FCAD27D7-9684-4CE6-8975-587B896213FB}"/>
    <cellStyle name="Encabezado 4 4" xfId="101" xr:uid="{2F239815-26DF-4261-8AE8-0CAD3AFD99E0}"/>
    <cellStyle name="Encabezado 4 5" xfId="102" xr:uid="{75EDE8E4-8BB2-4EA3-B077-B20F5A1E06CB}"/>
    <cellStyle name="Énfasis1 2" xfId="103" xr:uid="{66B936E9-BF5F-4873-9F33-A505B9CF9E0B}"/>
    <cellStyle name="Énfasis1 3" xfId="104" xr:uid="{FDFCD8B3-975B-4502-BCEE-D949695CAE22}"/>
    <cellStyle name="Énfasis1 4" xfId="105" xr:uid="{0C1CB35B-F542-4068-992B-90B1970667A1}"/>
    <cellStyle name="Énfasis1 5" xfId="106" xr:uid="{CDCC2ADA-8465-4E54-BDB7-CA9E0F5665BD}"/>
    <cellStyle name="Énfasis2 2" xfId="107" xr:uid="{A5991DF2-31F9-4A68-A854-EF74E1A21F5F}"/>
    <cellStyle name="Énfasis2 3" xfId="108" xr:uid="{5269DF06-8989-4107-8352-844CF3EC7543}"/>
    <cellStyle name="Énfasis2 4" xfId="109" xr:uid="{AF7EF9F9-6AAE-4EFE-9C9C-7BD7537BC02D}"/>
    <cellStyle name="Énfasis2 5" xfId="110" xr:uid="{D02F5E52-1156-4F8E-9554-C5E8D782F3B9}"/>
    <cellStyle name="Énfasis3 2" xfId="111" xr:uid="{75778E4F-A98D-48FA-9186-950DA5F35735}"/>
    <cellStyle name="Énfasis3 3" xfId="112" xr:uid="{720CC7C0-CC27-40AF-9AEB-32208BB3C62C}"/>
    <cellStyle name="Énfasis3 4" xfId="113" xr:uid="{2229D1D4-DFA8-48F1-9E98-ECD33FB177D0}"/>
    <cellStyle name="Énfasis3 5" xfId="114" xr:uid="{B943C9D3-FB54-415E-BC9B-7049B1668169}"/>
    <cellStyle name="Énfasis4 2" xfId="115" xr:uid="{DBCB0922-1D79-4611-B2DC-03BE4940CEFD}"/>
    <cellStyle name="Énfasis4 3" xfId="116" xr:uid="{1D8E17C9-D4FA-4CF6-B478-B2F104B21C16}"/>
    <cellStyle name="Énfasis4 4" xfId="117" xr:uid="{5175E49A-4247-4A8A-ADF2-C26E985317A9}"/>
    <cellStyle name="Énfasis4 5" xfId="118" xr:uid="{9C325314-EB7D-445C-92D3-48F191481ABC}"/>
    <cellStyle name="Énfasis5 2" xfId="119" xr:uid="{1735EAD2-1BCF-4AEB-8A74-DAF5DF1CEBB2}"/>
    <cellStyle name="Énfasis5 3" xfId="120" xr:uid="{A99CC974-0E90-4DD5-9292-B3DEF818C68F}"/>
    <cellStyle name="Énfasis5 4" xfId="121" xr:uid="{42B18CC3-F0DA-4C55-8EFA-1CBB96AB4F83}"/>
    <cellStyle name="Énfasis5 5" xfId="122" xr:uid="{5B040704-EFDF-4467-BD7B-A38D5BABD67C}"/>
    <cellStyle name="Énfasis6 2" xfId="123" xr:uid="{702DB855-490B-41F6-AF55-49C5B6F075BB}"/>
    <cellStyle name="Énfasis6 3" xfId="124" xr:uid="{B3B21AE5-6675-4335-BF28-EABD65E3428C}"/>
    <cellStyle name="Énfasis6 4" xfId="125" xr:uid="{9C071BDC-9107-4E80-90D5-892DB688E048}"/>
    <cellStyle name="Énfasis6 5" xfId="126" xr:uid="{680F5B66-1BFE-4354-ABB8-368D77ECC5F8}"/>
    <cellStyle name="Entrada 2" xfId="127" xr:uid="{9630879D-55F8-40E1-BF94-46722D4AD075}"/>
    <cellStyle name="Entrada 3" xfId="128" xr:uid="{1AE997CB-0442-43F8-A46E-DCAAC6166E5A}"/>
    <cellStyle name="Entrada 4" xfId="129" xr:uid="{83555C96-3F8D-41C6-8AD0-622FD0B008BF}"/>
    <cellStyle name="Entrada 5" xfId="130" xr:uid="{651774FD-F943-4417-AFB1-E2EB977739EC}"/>
    <cellStyle name="Estilo 1" xfId="131" xr:uid="{8210A8F2-12E1-4CCF-95C9-4C200BCDEF89}"/>
    <cellStyle name="Euro" xfId="132" xr:uid="{C4AD9253-89DE-4215-AD8B-3D577D9352A4}"/>
    <cellStyle name="Fecha" xfId="133" xr:uid="{245E6146-B23C-4642-9823-D3CFE6728EF8}"/>
    <cellStyle name="Fijo" xfId="134" xr:uid="{5973B980-EA19-4A59-B9C9-7A9B02DBB5B3}"/>
    <cellStyle name="Hipervínculo" xfId="2" builtinId="8"/>
    <cellStyle name="Hipervínculo 2" xfId="135" xr:uid="{B6E28679-1F4F-455D-85E0-0726B9F02C4E}"/>
    <cellStyle name="Incorrecto 2" xfId="136" xr:uid="{6FB65888-E09D-47E4-BEDE-271AE5E0AFF3}"/>
    <cellStyle name="Incorrecto 3" xfId="137" xr:uid="{ED514F77-274A-4D7F-BFA5-9ED7CFE79EDB}"/>
    <cellStyle name="Incorrecto 4" xfId="138" xr:uid="{B873FC3B-7C82-425B-A331-9F4C711D0003}"/>
    <cellStyle name="Incorrecto 5" xfId="139" xr:uid="{BE80F6AE-A871-44CD-AD65-598589224543}"/>
    <cellStyle name="Millares [0] 2" xfId="140" xr:uid="{24206510-1D4A-4104-A55F-0596B0994144}"/>
    <cellStyle name="Millares [0] 2 2" xfId="141" xr:uid="{001B3B9F-61B1-4CC9-8AAC-426C6BCA4FDF}"/>
    <cellStyle name="Millares [0] 2 3" xfId="217" xr:uid="{32713B76-4075-432C-A325-D0AEC9CE2756}"/>
    <cellStyle name="Monetario" xfId="142" xr:uid="{F64B361D-8B71-422D-A6AB-7C5F44D7EC9F}"/>
    <cellStyle name="Monetario0" xfId="143" xr:uid="{26355529-423A-4C60-A45A-180D3780C2A8}"/>
    <cellStyle name="Neutral 2" xfId="144" xr:uid="{282D132E-DE54-4E61-A3C5-2441C1026D16}"/>
    <cellStyle name="Neutral 3" xfId="145" xr:uid="{9A7F557B-5987-471D-86EB-F7A075083546}"/>
    <cellStyle name="Neutral 4" xfId="146" xr:uid="{C40D5C62-46D7-4BA4-8EB1-8465F1D1742F}"/>
    <cellStyle name="Neutral 5" xfId="147" xr:uid="{39675593-0C1C-4AB8-8362-1B13B88B9370}"/>
    <cellStyle name="Normal" xfId="0" builtinId="0"/>
    <cellStyle name="Normal 10" xfId="219" xr:uid="{A8ABDFE7-E7E7-41FA-A968-E288193AD4B4}"/>
    <cellStyle name="Normal 2" xfId="148" xr:uid="{A092EB5B-5369-4C8D-9F0F-49E5D18E810B}"/>
    <cellStyle name="Normal 2 2" xfId="4" xr:uid="{A73A5CFE-D45F-44B9-98D9-6E15B5432DD2}"/>
    <cellStyle name="Normal 2 2 2" xfId="149" xr:uid="{5AA2C7DD-9A12-4E7C-AEF2-532369C3B331}"/>
    <cellStyle name="Normal 2 2 3" xfId="150" xr:uid="{C49DB3EE-2D4B-43AB-950B-1289010FAC33}"/>
    <cellStyle name="Normal 2 3" xfId="151" xr:uid="{5BC68F3C-6D1D-41B4-A31C-283A6076193B}"/>
    <cellStyle name="Normal 2 4" xfId="152" xr:uid="{17923B39-13A2-4924-A37E-4FD7FE8F091A}"/>
    <cellStyle name="Normal 2 5" xfId="153" xr:uid="{E2464116-67E7-43D2-B340-E630B3A76734}"/>
    <cellStyle name="Normal 2 6" xfId="3" xr:uid="{D3C9F91A-3ACD-455E-9DC6-AB6FF212D77D}"/>
    <cellStyle name="Normal 2_Entrada Turistas Ext Aerop mes" xfId="154" xr:uid="{1B469C58-84D5-4A5B-B34D-28B1BE23072C}"/>
    <cellStyle name="Normal 3" xfId="155" xr:uid="{786280A6-A2B7-47EA-BE01-054C229E4C61}"/>
    <cellStyle name="Normal 3 2" xfId="156" xr:uid="{BCECBC8D-F992-46D0-9C7D-F7D29C0EA121}"/>
    <cellStyle name="Normal 3 3" xfId="157" xr:uid="{607030F3-69D3-470C-ACDC-61D86ECF6E8D}"/>
    <cellStyle name="Normal 3 4" xfId="158" xr:uid="{F0C31B65-175B-49BE-B07F-4E669D79B662}"/>
    <cellStyle name="Normal 4" xfId="159" xr:uid="{7EC58157-1609-4E33-A2E5-75D942E5B6C4}"/>
    <cellStyle name="Normal 5" xfId="160" xr:uid="{C1692F9C-EBB6-47B7-8E82-5308EBDB12E7}"/>
    <cellStyle name="Normal 6" xfId="161" xr:uid="{199CE243-9C7D-4A8C-9CE7-D4D25CA20541}"/>
    <cellStyle name="Normal 7" xfId="162" xr:uid="{718C606A-9055-403E-A724-362A8689849A}"/>
    <cellStyle name="Normal 8" xfId="163" xr:uid="{A6B746BC-FE33-4FDD-96CA-B5328C407081}"/>
    <cellStyle name="Normal 9" xfId="218" xr:uid="{6646A318-EB8B-49F9-85FD-42F7264A2DDE}"/>
    <cellStyle name="Notas 2" xfId="164" xr:uid="{8C0761B4-98E5-4607-B323-A46823E55764}"/>
    <cellStyle name="Notas 3" xfId="165" xr:uid="{34208422-1D99-46A4-82BF-D78FB8BF8433}"/>
    <cellStyle name="Notas 4" xfId="166" xr:uid="{9C997FFD-4A63-41D1-AB59-DC8D4D01E236}"/>
    <cellStyle name="Notas 5" xfId="167" xr:uid="{54FAC815-DFC4-4B0B-B136-8911A9FBF96D}"/>
    <cellStyle name="Porcentaje" xfId="1" builtinId="5"/>
    <cellStyle name="Porcentaje 2" xfId="168" xr:uid="{A6CD70F6-1037-4D62-B5D1-5161AE4AFF3F}"/>
    <cellStyle name="Porcentaje 2 2" xfId="216" xr:uid="{A78A4047-1789-4FB7-8DA9-7318C4DB3DE2}"/>
    <cellStyle name="Porcentaje 3" xfId="169" xr:uid="{75FA8FB0-E6BE-413C-B6F4-B998A4DA5A24}"/>
    <cellStyle name="Porcentual 2" xfId="170" xr:uid="{D1D20771-F4FF-488C-BEB5-4543DB8147BC}"/>
    <cellStyle name="Porcentual 2 10" xfId="171" xr:uid="{56E9D29C-CA21-4F32-8A5D-501D28F834C5}"/>
    <cellStyle name="Porcentual 2 11" xfId="172" xr:uid="{443600BF-B62A-43E8-946B-6AFB4B8EBE0D}"/>
    <cellStyle name="Porcentual 2 2" xfId="173" xr:uid="{E86A11DB-1331-4E56-AB8A-1616DE57FCB4}"/>
    <cellStyle name="Porcentual 2 3" xfId="174" xr:uid="{5CE04A56-D638-4CF8-ACA3-A0B1415D9D24}"/>
    <cellStyle name="Porcentual 2 4" xfId="175" xr:uid="{382EFE00-2DDD-40BC-9D3F-9A4AC361E555}"/>
    <cellStyle name="Porcentual 2 5" xfId="176" xr:uid="{E0B71A4F-247E-4D3F-BFF5-A642236C8800}"/>
    <cellStyle name="Porcentual 2 6" xfId="177" xr:uid="{6681F529-B718-4D23-95F4-9C67D8D27DF8}"/>
    <cellStyle name="Porcentual 2 7" xfId="178" xr:uid="{0D3DB6C4-5F13-4729-8FD4-C75435959D60}"/>
    <cellStyle name="Porcentual 2 8" xfId="179" xr:uid="{B5D4D711-EDD1-4F2D-A123-C52B8F981BC1}"/>
    <cellStyle name="Porcentual 2 9" xfId="180" xr:uid="{BC970A11-AC59-4F0D-9EF7-E1D2C2E74E5C}"/>
    <cellStyle name="Porcentual_Series anuales Estadísticas de Turismo" xfId="181" xr:uid="{3C89BF67-4019-4ADA-B41F-9A9BCB830115}"/>
    <cellStyle name="Punto" xfId="182" xr:uid="{A9CFF9ED-9A28-4F04-B317-D739A03195D1}"/>
    <cellStyle name="Punto0" xfId="183" xr:uid="{97D58D47-3D34-41C9-9C1B-9DE2B7A58861}"/>
    <cellStyle name="Salida 2" xfId="184" xr:uid="{ADDB90C8-EA1D-4776-8C65-699AC8047848}"/>
    <cellStyle name="Salida 3" xfId="185" xr:uid="{3494DD58-48BE-49DD-AF29-51D909840450}"/>
    <cellStyle name="Salida 4" xfId="186" xr:uid="{216FB04D-CE57-4E95-931D-CE50FE03ACB7}"/>
    <cellStyle name="Salida 5" xfId="187" xr:uid="{387C665A-C01A-4729-B1DD-A45A678FF408}"/>
    <cellStyle name="style1602083048330" xfId="5" xr:uid="{CCA04915-5B03-423C-BD88-05C83B46E8B8}"/>
    <cellStyle name="style1602083050160" xfId="6" xr:uid="{7E144DB1-8D7F-4883-A8DE-F20A376CE8AB}"/>
    <cellStyle name="style1602083050187" xfId="7" xr:uid="{B197BBE8-D018-48AE-A5E1-56552D093847}"/>
    <cellStyle name="style1602083050207" xfId="8" xr:uid="{B13ED49E-211C-4CAA-A7DA-9579A9DC3DB9}"/>
    <cellStyle name="Texto de advertencia 2" xfId="188" xr:uid="{573D6246-1E5C-43FB-A27D-2069B1AD6BA0}"/>
    <cellStyle name="Texto de advertencia 3" xfId="189" xr:uid="{2B689120-91C8-48A5-9D82-21C70A30EFFE}"/>
    <cellStyle name="Texto de advertencia 4" xfId="190" xr:uid="{240A1354-16F6-457E-9B53-2D5B3BBE2D96}"/>
    <cellStyle name="Texto de advertencia 5" xfId="191" xr:uid="{A03F227E-66FF-4460-BB5A-7A1EE3B5A001}"/>
    <cellStyle name="Texto explicativo 2" xfId="192" xr:uid="{135B8304-9568-4E8D-AEFA-C8B2944047F5}"/>
    <cellStyle name="Texto explicativo 3" xfId="193" xr:uid="{7174321C-47C8-49DD-A349-407805C0081F}"/>
    <cellStyle name="Texto explicativo 4" xfId="194" xr:uid="{A2882139-1394-4123-8142-0A5579080793}"/>
    <cellStyle name="Texto explicativo 5" xfId="195" xr:uid="{6E006479-CCDB-4072-8117-F223173FFC21}"/>
    <cellStyle name="Título 1 2" xfId="196" xr:uid="{FCD7101B-D990-4C60-87FE-E3199C690529}"/>
    <cellStyle name="Título 1 3" xfId="197" xr:uid="{E7420B39-800E-4885-972C-72D77835B4E6}"/>
    <cellStyle name="Título 1 4" xfId="198" xr:uid="{5246A55B-5A6E-4B51-861C-D2855CC18378}"/>
    <cellStyle name="Título 1 5" xfId="199" xr:uid="{CA06FE56-2B29-4877-AF57-2FA4C7DF2E1F}"/>
    <cellStyle name="Título 2 2" xfId="200" xr:uid="{F8CAFF5C-2CFC-4693-A44A-78743C24A46C}"/>
    <cellStyle name="Título 2 3" xfId="201" xr:uid="{73DCACA3-348C-470B-9114-786D77467799}"/>
    <cellStyle name="Título 2 4" xfId="202" xr:uid="{62FEE1F2-E0DD-4AC7-9187-FCA54915E18F}"/>
    <cellStyle name="Título 2 5" xfId="203" xr:uid="{098A75FA-90F1-4057-89DD-3AFBD78C4C68}"/>
    <cellStyle name="Título 3 2" xfId="204" xr:uid="{26D805E0-9595-43D7-9C75-D912A51E41C3}"/>
    <cellStyle name="Título 3 3" xfId="205" xr:uid="{05E52BF4-48A5-47BF-8AD9-2A1C706BDC22}"/>
    <cellStyle name="Título 3 4" xfId="206" xr:uid="{A849F82B-56CF-47D2-9BAA-4D2B8AF36087}"/>
    <cellStyle name="Título 3 5" xfId="207" xr:uid="{D0F72590-9BE3-4525-88D0-451E87CC9CA2}"/>
    <cellStyle name="Título 4" xfId="208" xr:uid="{65BCDB99-B9CE-4499-A95A-A0F3E0F05629}"/>
    <cellStyle name="Título 5" xfId="209" xr:uid="{D2632F27-9123-4447-AD86-134C09950DCE}"/>
    <cellStyle name="Título 6" xfId="210" xr:uid="{41E8B858-58A5-4F02-99E3-4845A3DFB064}"/>
    <cellStyle name="Título 7" xfId="211" xr:uid="{473E2168-1697-45B3-968E-0E2733CD0554}"/>
    <cellStyle name="Total 2" xfId="212" xr:uid="{B0D54DB9-40BF-468A-A4FB-F115824DDA9E}"/>
    <cellStyle name="Total 3" xfId="213" xr:uid="{F3EAC48B-A197-4ADD-A734-CB017F2BE0F0}"/>
    <cellStyle name="Total 4" xfId="214" xr:uid="{C1AB7015-ACA2-40AD-BF40-C94CC3F07A93}"/>
    <cellStyle name="Total 5" xfId="215" xr:uid="{497F2E47-1EE3-41F3-843F-51D115ED7899}"/>
  </cellStyles>
  <dxfs count="0"/>
  <tableStyles count="1" defaultTableStyle="TableStyleMedium2" defaultPivotStyle="PivotStyleLight16">
    <tableStyle name="Invisible" pivot="0" table="0" count="0" xr9:uid="{BAE4F4D7-447E-4ACC-96E8-C1F36C2A82A3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7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8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50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51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52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3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4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70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71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72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73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74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5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4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5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8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9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5.xml"/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8.xml"/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9.xml"/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1.xml"/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2.xml"/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4.xml"/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5.xml"/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7.xml"/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58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9.xml"/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1.xml"/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59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5.xml"/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7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63.xml"/><Relationship Id="rId1" Type="http://schemas.microsoft.com/office/2011/relationships/chartStyle" Target="style63.xml"/><Relationship Id="rId4" Type="http://schemas.openxmlformats.org/officeDocument/2006/relationships/chartUserShapes" Target="../drawings/drawing119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64.xml"/><Relationship Id="rId1" Type="http://schemas.microsoft.com/office/2011/relationships/chartStyle" Target="style64.xml"/><Relationship Id="rId4" Type="http://schemas.openxmlformats.org/officeDocument/2006/relationships/chartUserShapes" Target="../drawings/drawing121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65.xml"/><Relationship Id="rId1" Type="http://schemas.microsoft.com/office/2011/relationships/chartStyle" Target="style65.xml"/><Relationship Id="rId4" Type="http://schemas.openxmlformats.org/officeDocument/2006/relationships/chartUserShapes" Target="../drawings/drawing123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581491432753985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79-4EC7-92D6-C8ACCAF7A8A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TF'!$C$9:$C$21</c:f>
              <c:numCache>
                <c:formatCode>#,##0</c:formatCode>
                <c:ptCount val="13"/>
                <c:pt idx="0">
                  <c:v>5020</c:v>
                </c:pt>
                <c:pt idx="1">
                  <c:v>3781</c:v>
                </c:pt>
                <c:pt idx="2">
                  <c:v>4520</c:v>
                </c:pt>
                <c:pt idx="3">
                  <c:v>3159</c:v>
                </c:pt>
                <c:pt idx="4">
                  <c:v>3368</c:v>
                </c:pt>
                <c:pt idx="5">
                  <c:v>3341</c:v>
                </c:pt>
                <c:pt idx="6">
                  <c:v>3189</c:v>
                </c:pt>
                <c:pt idx="7">
                  <c:v>3508</c:v>
                </c:pt>
                <c:pt idx="8">
                  <c:v>3494</c:v>
                </c:pt>
                <c:pt idx="9">
                  <c:v>3489</c:v>
                </c:pt>
                <c:pt idx="10">
                  <c:v>4580</c:v>
                </c:pt>
                <c:pt idx="11">
                  <c:v>3627</c:v>
                </c:pt>
                <c:pt idx="12">
                  <c:v>45076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79-4EC7-92D6-C8ACCAF7A8AA}"/>
            </c:ext>
          </c:extLst>
        </c:ser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A79-4EC7-92D6-C8ACCAF7A8AA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2563</c:v>
                </c:pt>
                <c:pt idx="1">
                  <c:v>2789</c:v>
                </c:pt>
                <c:pt idx="2">
                  <c:v>3577</c:v>
                </c:pt>
                <c:pt idx="3">
                  <c:v>2979</c:v>
                </c:pt>
                <c:pt idx="4">
                  <c:v>2392</c:v>
                </c:pt>
                <c:pt idx="5">
                  <c:v>2523</c:v>
                </c:pt>
                <c:pt idx="6">
                  <c:v>2342</c:v>
                </c:pt>
                <c:pt idx="7">
                  <c:v>3343</c:v>
                </c:pt>
                <c:pt idx="8">
                  <c:v>3143</c:v>
                </c:pt>
                <c:pt idx="9">
                  <c:v>3407</c:v>
                </c:pt>
                <c:pt idx="10">
                  <c:v>4018</c:v>
                </c:pt>
                <c:pt idx="11">
                  <c:v>4675</c:v>
                </c:pt>
                <c:pt idx="12">
                  <c:v>37751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79-4EC7-92D6-C8ACCAF7A8AA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A79-4EC7-92D6-C8ACCAF7A8A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6916</c:v>
                </c:pt>
                <c:pt idx="1">
                  <c:v>4514</c:v>
                </c:pt>
                <c:pt idx="2">
                  <c:v>4873</c:v>
                </c:pt>
                <c:pt idx="3">
                  <c:v>4452</c:v>
                </c:pt>
                <c:pt idx="4">
                  <c:v>3611</c:v>
                </c:pt>
                <c:pt idx="5">
                  <c:v>3080</c:v>
                </c:pt>
                <c:pt idx="6">
                  <c:v>2800</c:v>
                </c:pt>
                <c:pt idx="7">
                  <c:v>3080</c:v>
                </c:pt>
                <c:pt idx="8">
                  <c:v>3734</c:v>
                </c:pt>
                <c:pt idx="9">
                  <c:v>4248</c:v>
                </c:pt>
                <c:pt idx="10">
                  <c:v>4366</c:v>
                </c:pt>
                <c:pt idx="11">
                  <c:v>5492</c:v>
                </c:pt>
                <c:pt idx="12">
                  <c:v>51166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A79-4EC7-92D6-C8ACCAF7A8AA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A79-4EC7-92D6-C8ACCAF7A8A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A79-4EC7-92D6-C8ACCAF7A8A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4476</c:v>
                </c:pt>
                <c:pt idx="1">
                  <c:v>4771</c:v>
                </c:pt>
                <c:pt idx="2">
                  <c:v>5862</c:v>
                </c:pt>
                <c:pt idx="3">
                  <c:v>3875</c:v>
                </c:pt>
                <c:pt idx="4">
                  <c:v>1870</c:v>
                </c:pt>
                <c:pt idx="5">
                  <c:v>2377</c:v>
                </c:pt>
                <c:pt idx="6">
                  <c:v>2508</c:v>
                </c:pt>
                <c:pt idx="7">
                  <c:v>3161</c:v>
                </c:pt>
                <c:pt idx="8">
                  <c:v>3135</c:v>
                </c:pt>
                <c:pt idx="9">
                  <c:v>3960</c:v>
                </c:pt>
                <c:pt idx="10">
                  <c:v>3262</c:v>
                </c:pt>
                <c:pt idx="12">
                  <c:v>39257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A79-4EC7-92D6-C8ACCAF7A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A79-4EC7-92D6-C8ACCAF7A8A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A79-4EC7-92D6-C8ACCAF7A8A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A79-4EC7-92D6-C8ACCAF7A8A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A79-4EC7-92D6-C8ACCAF7A8A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A79-4EC7-92D6-C8ACCAF7A8A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A79-4EC7-92D6-C8ACCAF7A8A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A79-4EC7-92D6-C8ACCAF7A8A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A79-4EC7-92D6-C8ACCAF7A8A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A79-4EC7-92D6-C8ACCAF7A8A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A79-4EC7-92D6-C8ACCAF7A8A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A79-4EC7-92D6-C8ACCAF7A8A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A79-4EC7-92D6-C8ACCAF7A8A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A79-4EC7-92D6-C8ACCAF7A8AA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-0.35280508964719492</c:v>
                </c:pt>
                <c:pt idx="1">
                  <c:v>5.6933983163491408E-2</c:v>
                </c:pt>
                <c:pt idx="2">
                  <c:v>0.20295505848553264</c:v>
                </c:pt>
                <c:pt idx="3">
                  <c:v>-0.12960467205750226</c:v>
                </c:pt>
                <c:pt idx="4">
                  <c:v>-0.48213791193575184</c:v>
                </c:pt>
                <c:pt idx="5">
                  <c:v>-0.22824675324675325</c:v>
                </c:pt>
                <c:pt idx="6">
                  <c:v>-0.10428571428571431</c:v>
                </c:pt>
                <c:pt idx="7">
                  <c:v>2.6298701298701266E-2</c:v>
                </c:pt>
                <c:pt idx="8">
                  <c:v>-0.16041778253883232</c:v>
                </c:pt>
                <c:pt idx="9">
                  <c:v>-6.7796610169491567E-2</c:v>
                </c:pt>
                <c:pt idx="10">
                  <c:v>-0.25286303252404951</c:v>
                </c:pt>
                <c:pt idx="12">
                  <c:v>-0.1404956868240137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A79-4EC7-92D6-C8ACCAF7A8AA}"/>
            </c:ext>
          </c:extLst>
        </c:ser>
        <c:ser>
          <c:idx val="4"/>
          <c:order val="5"/>
          <c:tx>
            <c:strRef>
              <c:f>'Viajeros entr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TF'!$O$9:$O$21</c:f>
              <c:numCache>
                <c:formatCode>0.0%</c:formatCode>
                <c:ptCount val="13"/>
                <c:pt idx="0">
                  <c:v>-0.10836653386454187</c:v>
                </c:pt>
                <c:pt idx="1">
                  <c:v>0.2618354932557525</c:v>
                </c:pt>
                <c:pt idx="2">
                  <c:v>0.29690265486725664</c:v>
                </c:pt>
                <c:pt idx="3">
                  <c:v>0.22665400443178219</c:v>
                </c:pt>
                <c:pt idx="4">
                  <c:v>-0.44477434679334915</c:v>
                </c:pt>
                <c:pt idx="5">
                  <c:v>-0.288536366357378</c:v>
                </c:pt>
                <c:pt idx="6">
                  <c:v>-0.21354656632173097</c:v>
                </c:pt>
                <c:pt idx="7">
                  <c:v>-9.8916761687571242E-2</c:v>
                </c:pt>
                <c:pt idx="8">
                  <c:v>-0.10274756725815681</c:v>
                </c:pt>
                <c:pt idx="9">
                  <c:v>0.13499570077386069</c:v>
                </c:pt>
                <c:pt idx="10">
                  <c:v>-0.28777292576419211</c:v>
                </c:pt>
                <c:pt idx="12">
                  <c:v>-5.2884267412965369E-2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A79-4EC7-92D6-C8ACCAF7A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55-48BA-B2EA-5B450C97038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TF'!$C$207:$C$219</c:f>
              <c:numCache>
                <c:formatCode>#,##0</c:formatCode>
                <c:ptCount val="13"/>
                <c:pt idx="0">
                  <c:v>144</c:v>
                </c:pt>
                <c:pt idx="1">
                  <c:v>61</c:v>
                </c:pt>
                <c:pt idx="2">
                  <c:v>97</c:v>
                </c:pt>
                <c:pt idx="3">
                  <c:v>52</c:v>
                </c:pt>
                <c:pt idx="4">
                  <c:v>44</c:v>
                </c:pt>
                <c:pt idx="5">
                  <c:v>38</c:v>
                </c:pt>
                <c:pt idx="6">
                  <c:v>43</c:v>
                </c:pt>
                <c:pt idx="7">
                  <c:v>64</c:v>
                </c:pt>
                <c:pt idx="8">
                  <c:v>39</c:v>
                </c:pt>
                <c:pt idx="9">
                  <c:v>58</c:v>
                </c:pt>
                <c:pt idx="10">
                  <c:v>45</c:v>
                </c:pt>
                <c:pt idx="11">
                  <c:v>46</c:v>
                </c:pt>
                <c:pt idx="12">
                  <c:v>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55-48BA-B2EA-5B450C97038F}"/>
            </c:ext>
          </c:extLst>
        </c:ser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A55-48BA-B2EA-5B450C97038F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98</c:v>
                </c:pt>
                <c:pt idx="1">
                  <c:v>109</c:v>
                </c:pt>
                <c:pt idx="2">
                  <c:v>66</c:v>
                </c:pt>
                <c:pt idx="3">
                  <c:v>50</c:v>
                </c:pt>
                <c:pt idx="4">
                  <c:v>52</c:v>
                </c:pt>
                <c:pt idx="5">
                  <c:v>45</c:v>
                </c:pt>
                <c:pt idx="6">
                  <c:v>71</c:v>
                </c:pt>
                <c:pt idx="7">
                  <c:v>67</c:v>
                </c:pt>
                <c:pt idx="8">
                  <c:v>47</c:v>
                </c:pt>
                <c:pt idx="9">
                  <c:v>106</c:v>
                </c:pt>
                <c:pt idx="10">
                  <c:v>95</c:v>
                </c:pt>
                <c:pt idx="11">
                  <c:v>62</c:v>
                </c:pt>
                <c:pt idx="12">
                  <c:v>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55-48BA-B2EA-5B450C97038F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A55-48BA-B2EA-5B450C97038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80</c:v>
                </c:pt>
                <c:pt idx="1">
                  <c:v>75</c:v>
                </c:pt>
                <c:pt idx="2">
                  <c:v>92</c:v>
                </c:pt>
                <c:pt idx="3">
                  <c:v>61</c:v>
                </c:pt>
                <c:pt idx="4">
                  <c:v>23</c:v>
                </c:pt>
                <c:pt idx="5">
                  <c:v>30</c:v>
                </c:pt>
                <c:pt idx="6">
                  <c:v>39</c:v>
                </c:pt>
                <c:pt idx="7">
                  <c:v>25</c:v>
                </c:pt>
                <c:pt idx="8">
                  <c:v>36</c:v>
                </c:pt>
                <c:pt idx="9">
                  <c:v>135</c:v>
                </c:pt>
                <c:pt idx="10">
                  <c:v>145</c:v>
                </c:pt>
                <c:pt idx="11">
                  <c:v>91</c:v>
                </c:pt>
                <c:pt idx="12">
                  <c:v>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A55-48BA-B2EA-5B450C97038F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A55-48BA-B2EA-5B450C97038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A55-48BA-B2EA-5B450C97038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132</c:v>
                </c:pt>
                <c:pt idx="1">
                  <c:v>156</c:v>
                </c:pt>
                <c:pt idx="2">
                  <c:v>133</c:v>
                </c:pt>
                <c:pt idx="3">
                  <c:v>104</c:v>
                </c:pt>
                <c:pt idx="4">
                  <c:v>12</c:v>
                </c:pt>
                <c:pt idx="5">
                  <c:v>13</c:v>
                </c:pt>
                <c:pt idx="6">
                  <c:v>41</c:v>
                </c:pt>
                <c:pt idx="7">
                  <c:v>103</c:v>
                </c:pt>
                <c:pt idx="8">
                  <c:v>77</c:v>
                </c:pt>
                <c:pt idx="9">
                  <c:v>99</c:v>
                </c:pt>
                <c:pt idx="10">
                  <c:v>110</c:v>
                </c:pt>
                <c:pt idx="12">
                  <c:v>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A55-48BA-B2EA-5B450C9703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A55-48BA-B2EA-5B450C97038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A55-48BA-B2EA-5B450C97038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A55-48BA-B2EA-5B450C97038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A55-48BA-B2EA-5B450C97038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A55-48BA-B2EA-5B450C97038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A55-48BA-B2EA-5B450C97038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A55-48BA-B2EA-5B450C97038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A55-48BA-B2EA-5B450C97038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A55-48BA-B2EA-5B450C97038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A55-48BA-B2EA-5B450C97038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A55-48BA-B2EA-5B450C97038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A55-48BA-B2EA-5B450C97038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A55-48BA-B2EA-5B450C97038F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0.64999999999999991</c:v>
                </c:pt>
                <c:pt idx="1">
                  <c:v>1.08</c:v>
                </c:pt>
                <c:pt idx="2">
                  <c:v>0.44565217391304346</c:v>
                </c:pt>
                <c:pt idx="3">
                  <c:v>0.70491803278688514</c:v>
                </c:pt>
                <c:pt idx="4">
                  <c:v>-0.47826086956521741</c:v>
                </c:pt>
                <c:pt idx="5">
                  <c:v>-0.56666666666666665</c:v>
                </c:pt>
                <c:pt idx="6">
                  <c:v>5.1282051282051322E-2</c:v>
                </c:pt>
                <c:pt idx="7">
                  <c:v>3.12</c:v>
                </c:pt>
                <c:pt idx="8">
                  <c:v>1.1388888888888888</c:v>
                </c:pt>
                <c:pt idx="9">
                  <c:v>-0.26666666666666672</c:v>
                </c:pt>
                <c:pt idx="10">
                  <c:v>-0.24137931034482762</c:v>
                </c:pt>
                <c:pt idx="12">
                  <c:v>0.32253711201079627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A55-48BA-B2EA-5B450C97038F}"/>
            </c:ext>
          </c:extLst>
        </c:ser>
        <c:ser>
          <c:idx val="4"/>
          <c:order val="5"/>
          <c:tx>
            <c:strRef>
              <c:f>'Viajeros entr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TF'!$O$207:$O$219</c:f>
              <c:numCache>
                <c:formatCode>0.0%</c:formatCode>
                <c:ptCount val="13"/>
                <c:pt idx="0">
                  <c:v>-8.333333333333337E-2</c:v>
                </c:pt>
                <c:pt idx="1">
                  <c:v>1.557377049180328</c:v>
                </c:pt>
                <c:pt idx="2">
                  <c:v>0.37113402061855671</c:v>
                </c:pt>
                <c:pt idx="3">
                  <c:v>1</c:v>
                </c:pt>
                <c:pt idx="4">
                  <c:v>-0.72727272727272729</c:v>
                </c:pt>
                <c:pt idx="5">
                  <c:v>-0.65789473684210531</c:v>
                </c:pt>
                <c:pt idx="6">
                  <c:v>-4.6511627906976716E-2</c:v>
                </c:pt>
                <c:pt idx="7">
                  <c:v>0.609375</c:v>
                </c:pt>
                <c:pt idx="8">
                  <c:v>0.97435897435897445</c:v>
                </c:pt>
                <c:pt idx="9">
                  <c:v>0.7068965517241379</c:v>
                </c:pt>
                <c:pt idx="10">
                  <c:v>1.4444444444444446</c:v>
                </c:pt>
                <c:pt idx="12">
                  <c:v>0.43065693430656937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A55-48BA-B2EA-5B450C9703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DF-4643-B243-B211AED9275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TF'!$C$229:$C$241</c:f>
              <c:numCache>
                <c:formatCode>#,##0</c:formatCode>
                <c:ptCount val="13"/>
                <c:pt idx="0">
                  <c:v>91</c:v>
                </c:pt>
                <c:pt idx="1">
                  <c:v>113</c:v>
                </c:pt>
                <c:pt idx="2">
                  <c:v>77</c:v>
                </c:pt>
                <c:pt idx="3">
                  <c:v>71</c:v>
                </c:pt>
                <c:pt idx="4">
                  <c:v>62</c:v>
                </c:pt>
                <c:pt idx="5">
                  <c:v>45</c:v>
                </c:pt>
                <c:pt idx="6">
                  <c:v>22</c:v>
                </c:pt>
                <c:pt idx="7">
                  <c:v>26</c:v>
                </c:pt>
                <c:pt idx="8">
                  <c:v>39</c:v>
                </c:pt>
                <c:pt idx="9">
                  <c:v>42</c:v>
                </c:pt>
                <c:pt idx="10">
                  <c:v>73</c:v>
                </c:pt>
                <c:pt idx="11">
                  <c:v>25</c:v>
                </c:pt>
                <c:pt idx="12">
                  <c:v>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DF-4643-B243-B211AED9275C}"/>
            </c:ext>
          </c:extLst>
        </c:ser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3DF-4643-B243-B211AED9275C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89</c:v>
                </c:pt>
                <c:pt idx="1">
                  <c:v>106</c:v>
                </c:pt>
                <c:pt idx="2">
                  <c:v>58</c:v>
                </c:pt>
                <c:pt idx="3">
                  <c:v>71</c:v>
                </c:pt>
                <c:pt idx="4">
                  <c:v>20</c:v>
                </c:pt>
                <c:pt idx="5">
                  <c:v>41</c:v>
                </c:pt>
                <c:pt idx="6">
                  <c:v>51</c:v>
                </c:pt>
                <c:pt idx="7">
                  <c:v>48</c:v>
                </c:pt>
                <c:pt idx="8">
                  <c:v>54</c:v>
                </c:pt>
                <c:pt idx="9">
                  <c:v>12</c:v>
                </c:pt>
                <c:pt idx="10">
                  <c:v>44</c:v>
                </c:pt>
                <c:pt idx="11">
                  <c:v>63</c:v>
                </c:pt>
                <c:pt idx="12">
                  <c:v>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DF-4643-B243-B211AED9275C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3DF-4643-B243-B211AED9275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76</c:v>
                </c:pt>
                <c:pt idx="1">
                  <c:v>66</c:v>
                </c:pt>
                <c:pt idx="2">
                  <c:v>95</c:v>
                </c:pt>
                <c:pt idx="3">
                  <c:v>67</c:v>
                </c:pt>
                <c:pt idx="4">
                  <c:v>41</c:v>
                </c:pt>
                <c:pt idx="5">
                  <c:v>29</c:v>
                </c:pt>
                <c:pt idx="6">
                  <c:v>24</c:v>
                </c:pt>
                <c:pt idx="7">
                  <c:v>57</c:v>
                </c:pt>
                <c:pt idx="8">
                  <c:v>18</c:v>
                </c:pt>
                <c:pt idx="9">
                  <c:v>75</c:v>
                </c:pt>
                <c:pt idx="10">
                  <c:v>69</c:v>
                </c:pt>
                <c:pt idx="11">
                  <c:v>92</c:v>
                </c:pt>
                <c:pt idx="12">
                  <c:v>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3DF-4643-B243-B211AED9275C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3DF-4643-B243-B211AED9275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3DF-4643-B243-B211AED9275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165</c:v>
                </c:pt>
                <c:pt idx="1">
                  <c:v>88</c:v>
                </c:pt>
                <c:pt idx="2">
                  <c:v>82</c:v>
                </c:pt>
                <c:pt idx="3">
                  <c:v>45</c:v>
                </c:pt>
                <c:pt idx="4">
                  <c:v>7</c:v>
                </c:pt>
                <c:pt idx="5">
                  <c:v>7</c:v>
                </c:pt>
                <c:pt idx="6">
                  <c:v>5</c:v>
                </c:pt>
                <c:pt idx="7">
                  <c:v>40</c:v>
                </c:pt>
                <c:pt idx="8">
                  <c:v>67</c:v>
                </c:pt>
                <c:pt idx="9">
                  <c:v>87</c:v>
                </c:pt>
                <c:pt idx="10">
                  <c:v>98</c:v>
                </c:pt>
                <c:pt idx="12">
                  <c:v>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3DF-4643-B243-B211AED927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3DF-4643-B243-B211AED9275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3DF-4643-B243-B211AED9275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3DF-4643-B243-B211AED9275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3DF-4643-B243-B211AED9275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DF-4643-B243-B211AED9275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DF-4643-B243-B211AED9275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3DF-4643-B243-B211AED9275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3DF-4643-B243-B211AED9275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3DF-4643-B243-B211AED9275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3DF-4643-B243-B211AED9275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3DF-4643-B243-B211AED9275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3DF-4643-B243-B211AED9275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3DF-4643-B243-B211AED9275C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1.1710526315789473</c:v>
                </c:pt>
                <c:pt idx="1">
                  <c:v>0.33333333333333326</c:v>
                </c:pt>
                <c:pt idx="2">
                  <c:v>-0.13684210526315788</c:v>
                </c:pt>
                <c:pt idx="3">
                  <c:v>-0.32835820895522383</c:v>
                </c:pt>
                <c:pt idx="4">
                  <c:v>-0.82926829268292679</c:v>
                </c:pt>
                <c:pt idx="5">
                  <c:v>-0.75862068965517238</c:v>
                </c:pt>
                <c:pt idx="6">
                  <c:v>-0.79166666666666663</c:v>
                </c:pt>
                <c:pt idx="7">
                  <c:v>-0.29824561403508776</c:v>
                </c:pt>
                <c:pt idx="8">
                  <c:v>2.7222222222222223</c:v>
                </c:pt>
                <c:pt idx="9">
                  <c:v>0.15999999999999992</c:v>
                </c:pt>
                <c:pt idx="10">
                  <c:v>0.42028985507246386</c:v>
                </c:pt>
                <c:pt idx="12">
                  <c:v>0.11993517017828204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3DF-4643-B243-B211AED9275C}"/>
            </c:ext>
          </c:extLst>
        </c:ser>
        <c:ser>
          <c:idx val="4"/>
          <c:order val="5"/>
          <c:tx>
            <c:strRef>
              <c:f>'Viajeros entr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TF'!$O$229:$O$241</c:f>
              <c:numCache>
                <c:formatCode>0.0%</c:formatCode>
                <c:ptCount val="13"/>
                <c:pt idx="0">
                  <c:v>0.81318681318681318</c:v>
                </c:pt>
                <c:pt idx="1">
                  <c:v>-0.22123893805309736</c:v>
                </c:pt>
                <c:pt idx="2">
                  <c:v>6.4935064935064846E-2</c:v>
                </c:pt>
                <c:pt idx="3">
                  <c:v>-0.36619718309859151</c:v>
                </c:pt>
                <c:pt idx="4">
                  <c:v>-0.88709677419354838</c:v>
                </c:pt>
                <c:pt idx="5">
                  <c:v>-0.84444444444444444</c:v>
                </c:pt>
                <c:pt idx="6">
                  <c:v>-0.77272727272727271</c:v>
                </c:pt>
                <c:pt idx="7">
                  <c:v>0.53846153846153855</c:v>
                </c:pt>
                <c:pt idx="8">
                  <c:v>0.71794871794871784</c:v>
                </c:pt>
                <c:pt idx="9">
                  <c:v>1.0714285714285716</c:v>
                </c:pt>
                <c:pt idx="10">
                  <c:v>0.34246575342465757</c:v>
                </c:pt>
                <c:pt idx="12">
                  <c:v>4.5385779122541603E-2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3DF-4643-B243-B211AED927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B9C-4175-933E-DD517CCAD30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TF'!$C$251:$C$263</c:f>
              <c:numCache>
                <c:formatCode>#,##0</c:formatCode>
                <c:ptCount val="13"/>
                <c:pt idx="0">
                  <c:v>95</c:v>
                </c:pt>
                <c:pt idx="1">
                  <c:v>28</c:v>
                </c:pt>
                <c:pt idx="2">
                  <c:v>29</c:v>
                </c:pt>
                <c:pt idx="3">
                  <c:v>8</c:v>
                </c:pt>
                <c:pt idx="4">
                  <c:v>1</c:v>
                </c:pt>
                <c:pt idx="5">
                  <c:v>5</c:v>
                </c:pt>
                <c:pt idx="6">
                  <c:v>4</c:v>
                </c:pt>
                <c:pt idx="7">
                  <c:v>12</c:v>
                </c:pt>
                <c:pt idx="8">
                  <c:v>0</c:v>
                </c:pt>
                <c:pt idx="9">
                  <c:v>8</c:v>
                </c:pt>
                <c:pt idx="10">
                  <c:v>48</c:v>
                </c:pt>
                <c:pt idx="11">
                  <c:v>43</c:v>
                </c:pt>
                <c:pt idx="12">
                  <c:v>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9C-4175-933E-DD517CCAD305}"/>
            </c:ext>
          </c:extLst>
        </c:ser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B9C-4175-933E-DD517CCAD305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13</c:v>
                </c:pt>
                <c:pt idx="1">
                  <c:v>11</c:v>
                </c:pt>
                <c:pt idx="2">
                  <c:v>15</c:v>
                </c:pt>
                <c:pt idx="3">
                  <c:v>3</c:v>
                </c:pt>
                <c:pt idx="4">
                  <c:v>2</c:v>
                </c:pt>
                <c:pt idx="5">
                  <c:v>0</c:v>
                </c:pt>
                <c:pt idx="6">
                  <c:v>13</c:v>
                </c:pt>
                <c:pt idx="7">
                  <c:v>5</c:v>
                </c:pt>
                <c:pt idx="8">
                  <c:v>0</c:v>
                </c:pt>
                <c:pt idx="9">
                  <c:v>8</c:v>
                </c:pt>
                <c:pt idx="10">
                  <c:v>21</c:v>
                </c:pt>
                <c:pt idx="11">
                  <c:v>45</c:v>
                </c:pt>
                <c:pt idx="12">
                  <c:v>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9C-4175-933E-DD517CCAD305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B9C-4175-933E-DD517CCAD30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52</c:v>
                </c:pt>
                <c:pt idx="1">
                  <c:v>47</c:v>
                </c:pt>
                <c:pt idx="2">
                  <c:v>32</c:v>
                </c:pt>
                <c:pt idx="3">
                  <c:v>14</c:v>
                </c:pt>
                <c:pt idx="4">
                  <c:v>4</c:v>
                </c:pt>
                <c:pt idx="5">
                  <c:v>4</c:v>
                </c:pt>
                <c:pt idx="6">
                  <c:v>3</c:v>
                </c:pt>
                <c:pt idx="7">
                  <c:v>5</c:v>
                </c:pt>
                <c:pt idx="8">
                  <c:v>6</c:v>
                </c:pt>
                <c:pt idx="9">
                  <c:v>17</c:v>
                </c:pt>
                <c:pt idx="10">
                  <c:v>15</c:v>
                </c:pt>
                <c:pt idx="11">
                  <c:v>44</c:v>
                </c:pt>
                <c:pt idx="12">
                  <c:v>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B9C-4175-933E-DD517CCAD305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B9C-4175-933E-DD517CCAD30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B9C-4175-933E-DD517CCAD30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31</c:v>
                </c:pt>
                <c:pt idx="1">
                  <c:v>26</c:v>
                </c:pt>
                <c:pt idx="2">
                  <c:v>19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6</c:v>
                </c:pt>
                <c:pt idx="7">
                  <c:v>8</c:v>
                </c:pt>
                <c:pt idx="8">
                  <c:v>4</c:v>
                </c:pt>
                <c:pt idx="9">
                  <c:v>2</c:v>
                </c:pt>
                <c:pt idx="10">
                  <c:v>9</c:v>
                </c:pt>
                <c:pt idx="12">
                  <c:v>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B9C-4175-933E-DD517CCAD3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B9C-4175-933E-DD517CCAD30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B9C-4175-933E-DD517CCAD30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B9C-4175-933E-DD517CCAD30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B9C-4175-933E-DD517CCAD30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B9C-4175-933E-DD517CCAD30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B9C-4175-933E-DD517CCAD30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B9C-4175-933E-DD517CCAD30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B9C-4175-933E-DD517CCAD30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B9C-4175-933E-DD517CCAD30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B9C-4175-933E-DD517CCAD30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B9C-4175-933E-DD517CCAD30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B9C-4175-933E-DD517CCAD30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B9C-4175-933E-DD517CCAD305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-0.40384615384615385</c:v>
                </c:pt>
                <c:pt idx="1">
                  <c:v>-0.44680851063829785</c:v>
                </c:pt>
                <c:pt idx="2">
                  <c:v>-0.40625</c:v>
                </c:pt>
                <c:pt idx="3">
                  <c:v>-0.85714285714285721</c:v>
                </c:pt>
                <c:pt idx="4">
                  <c:v>-1</c:v>
                </c:pt>
                <c:pt idx="5">
                  <c:v>-1</c:v>
                </c:pt>
                <c:pt idx="6">
                  <c:v>1</c:v>
                </c:pt>
                <c:pt idx="7">
                  <c:v>0.60000000000000009</c:v>
                </c:pt>
                <c:pt idx="8">
                  <c:v>-0.33333333333333337</c:v>
                </c:pt>
                <c:pt idx="9">
                  <c:v>-0.88235294117647056</c:v>
                </c:pt>
                <c:pt idx="10">
                  <c:v>-0.4</c:v>
                </c:pt>
                <c:pt idx="12">
                  <c:v>-0.46231155778894473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B9C-4175-933E-DD517CCAD305}"/>
            </c:ext>
          </c:extLst>
        </c:ser>
        <c:ser>
          <c:idx val="4"/>
          <c:order val="5"/>
          <c:tx>
            <c:strRef>
              <c:f>'Viajeros entr evol mensu TF'!$O$250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TF'!$O$251:$O$263</c:f>
              <c:numCache>
                <c:formatCode>0.0%</c:formatCode>
                <c:ptCount val="13"/>
                <c:pt idx="0">
                  <c:v>-0.67368421052631577</c:v>
                </c:pt>
                <c:pt idx="1">
                  <c:v>-7.1428571428571397E-2</c:v>
                </c:pt>
                <c:pt idx="2">
                  <c:v>-0.34482758620689657</c:v>
                </c:pt>
                <c:pt idx="3">
                  <c:v>-0.75</c:v>
                </c:pt>
                <c:pt idx="4">
                  <c:v>-1</c:v>
                </c:pt>
                <c:pt idx="5">
                  <c:v>-1</c:v>
                </c:pt>
                <c:pt idx="6">
                  <c:v>0.5</c:v>
                </c:pt>
                <c:pt idx="7">
                  <c:v>-0.33333333333333337</c:v>
                </c:pt>
                <c:pt idx="8">
                  <c:v>0</c:v>
                </c:pt>
                <c:pt idx="9">
                  <c:v>-0.75</c:v>
                </c:pt>
                <c:pt idx="10">
                  <c:v>-0.8125</c:v>
                </c:pt>
                <c:pt idx="12">
                  <c:v>-0.55042016806722693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B9C-4175-933E-DD517CCAD3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511-4A00-BBC5-6658AFBA9CD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TF'!$C$273:$C$285</c:f>
              <c:numCache>
                <c:formatCode>#,##0</c:formatCode>
                <c:ptCount val="13"/>
                <c:pt idx="0">
                  <c:v>147</c:v>
                </c:pt>
                <c:pt idx="1">
                  <c:v>49</c:v>
                </c:pt>
                <c:pt idx="2">
                  <c:v>25</c:v>
                </c:pt>
                <c:pt idx="3">
                  <c:v>14</c:v>
                </c:pt>
                <c:pt idx="4">
                  <c:v>11</c:v>
                </c:pt>
                <c:pt idx="5">
                  <c:v>18</c:v>
                </c:pt>
                <c:pt idx="6">
                  <c:v>20</c:v>
                </c:pt>
                <c:pt idx="7">
                  <c:v>11</c:v>
                </c:pt>
                <c:pt idx="8">
                  <c:v>8</c:v>
                </c:pt>
                <c:pt idx="9">
                  <c:v>20</c:v>
                </c:pt>
                <c:pt idx="10">
                  <c:v>128</c:v>
                </c:pt>
                <c:pt idx="11">
                  <c:v>140</c:v>
                </c:pt>
                <c:pt idx="12">
                  <c:v>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11-4A00-BBC5-6658AFBA9CD7}"/>
            </c:ext>
          </c:extLst>
        </c:ser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511-4A00-BBC5-6658AFBA9CD7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29</c:v>
                </c:pt>
                <c:pt idx="1">
                  <c:v>39</c:v>
                </c:pt>
                <c:pt idx="2">
                  <c:v>11</c:v>
                </c:pt>
                <c:pt idx="3">
                  <c:v>7</c:v>
                </c:pt>
                <c:pt idx="4">
                  <c:v>2</c:v>
                </c:pt>
                <c:pt idx="5">
                  <c:v>1</c:v>
                </c:pt>
                <c:pt idx="6">
                  <c:v>6</c:v>
                </c:pt>
                <c:pt idx="7">
                  <c:v>2</c:v>
                </c:pt>
                <c:pt idx="8">
                  <c:v>0</c:v>
                </c:pt>
                <c:pt idx="9">
                  <c:v>13</c:v>
                </c:pt>
                <c:pt idx="10">
                  <c:v>10</c:v>
                </c:pt>
                <c:pt idx="11">
                  <c:v>33</c:v>
                </c:pt>
                <c:pt idx="12">
                  <c:v>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11-4A00-BBC5-6658AFBA9CD7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511-4A00-BBC5-6658AFBA9CD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48</c:v>
                </c:pt>
                <c:pt idx="1">
                  <c:v>47</c:v>
                </c:pt>
                <c:pt idx="2">
                  <c:v>24</c:v>
                </c:pt>
                <c:pt idx="3">
                  <c:v>13</c:v>
                </c:pt>
                <c:pt idx="4">
                  <c:v>1</c:v>
                </c:pt>
                <c:pt idx="5">
                  <c:v>5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16</c:v>
                </c:pt>
                <c:pt idx="10">
                  <c:v>12</c:v>
                </c:pt>
                <c:pt idx="11">
                  <c:v>27</c:v>
                </c:pt>
                <c:pt idx="12">
                  <c:v>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511-4A00-BBC5-6658AFBA9CD7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511-4A00-BBC5-6658AFBA9CD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511-4A00-BBC5-6658AFBA9CD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15</c:v>
                </c:pt>
                <c:pt idx="1">
                  <c:v>46</c:v>
                </c:pt>
                <c:pt idx="2">
                  <c:v>16</c:v>
                </c:pt>
                <c:pt idx="3">
                  <c:v>8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6</c:v>
                </c:pt>
                <c:pt idx="8">
                  <c:v>0</c:v>
                </c:pt>
                <c:pt idx="9">
                  <c:v>8</c:v>
                </c:pt>
                <c:pt idx="10">
                  <c:v>11</c:v>
                </c:pt>
                <c:pt idx="12">
                  <c:v>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511-4A00-BBC5-6658AFBA9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511-4A00-BBC5-6658AFBA9CD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511-4A00-BBC5-6658AFBA9CD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511-4A00-BBC5-6658AFBA9CD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511-4A00-BBC5-6658AFBA9CD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511-4A00-BBC5-6658AFBA9CD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511-4A00-BBC5-6658AFBA9CD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511-4A00-BBC5-6658AFBA9CD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511-4A00-BBC5-6658AFBA9CD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511-4A00-BBC5-6658AFBA9CD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511-4A00-BBC5-6658AFBA9CD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511-4A00-BBC5-6658AFBA9CD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511-4A00-BBC5-6658AFBA9CD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511-4A00-BBC5-6658AFBA9CD7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-0.6875</c:v>
                </c:pt>
                <c:pt idx="1">
                  <c:v>-2.1276595744680882E-2</c:v>
                </c:pt>
                <c:pt idx="2">
                  <c:v>-0.33333333333333337</c:v>
                </c:pt>
                <c:pt idx="3">
                  <c:v>-0.38461538461538458</c:v>
                </c:pt>
                <c:pt idx="4">
                  <c:v>-1</c:v>
                </c:pt>
                <c:pt idx="5">
                  <c:v>-0.8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-0.5</c:v>
                </c:pt>
                <c:pt idx="10">
                  <c:v>-8.333333333333337E-2</c:v>
                </c:pt>
                <c:pt idx="12">
                  <c:v>-0.3392857142857143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511-4A00-BBC5-6658AFBA9CD7}"/>
            </c:ext>
          </c:extLst>
        </c:ser>
        <c:ser>
          <c:idx val="4"/>
          <c:order val="5"/>
          <c:tx>
            <c:strRef>
              <c:f>'Viajeros entr evol mensu TF'!$O$272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TF'!$O$273:$O$285</c:f>
              <c:numCache>
                <c:formatCode>0.0%</c:formatCode>
                <c:ptCount val="13"/>
                <c:pt idx="0">
                  <c:v>-0.89795918367346939</c:v>
                </c:pt>
                <c:pt idx="1">
                  <c:v>-6.1224489795918324E-2</c:v>
                </c:pt>
                <c:pt idx="2">
                  <c:v>-0.36</c:v>
                </c:pt>
                <c:pt idx="3">
                  <c:v>-0.4285714285714286</c:v>
                </c:pt>
                <c:pt idx="4">
                  <c:v>-1</c:v>
                </c:pt>
                <c:pt idx="5">
                  <c:v>-0.94444444444444442</c:v>
                </c:pt>
                <c:pt idx="6">
                  <c:v>-1</c:v>
                </c:pt>
                <c:pt idx="7">
                  <c:v>-0.45454545454545459</c:v>
                </c:pt>
                <c:pt idx="8">
                  <c:v>-1</c:v>
                </c:pt>
                <c:pt idx="9">
                  <c:v>-0.6</c:v>
                </c:pt>
                <c:pt idx="10">
                  <c:v>-0.9140625</c:v>
                </c:pt>
                <c:pt idx="12">
                  <c:v>-0.75388026607538805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511-4A00-BBC5-6658AFBA9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009-4DC0-9261-D3A21D066BF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cat'!$C$9:$C$21</c:f>
              <c:numCache>
                <c:formatCode>#,##0</c:formatCode>
                <c:ptCount val="13"/>
                <c:pt idx="0">
                  <c:v>5020</c:v>
                </c:pt>
                <c:pt idx="1">
                  <c:v>3781</c:v>
                </c:pt>
                <c:pt idx="2">
                  <c:v>4520</c:v>
                </c:pt>
                <c:pt idx="3">
                  <c:v>3159</c:v>
                </c:pt>
                <c:pt idx="4">
                  <c:v>3368</c:v>
                </c:pt>
                <c:pt idx="5">
                  <c:v>3341</c:v>
                </c:pt>
                <c:pt idx="6">
                  <c:v>3189</c:v>
                </c:pt>
                <c:pt idx="7">
                  <c:v>3508</c:v>
                </c:pt>
                <c:pt idx="8">
                  <c:v>3494</c:v>
                </c:pt>
                <c:pt idx="9">
                  <c:v>3489</c:v>
                </c:pt>
                <c:pt idx="10">
                  <c:v>4580</c:v>
                </c:pt>
                <c:pt idx="11">
                  <c:v>3627</c:v>
                </c:pt>
                <c:pt idx="12">
                  <c:v>45076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09-4DC0-9261-D3A21D066BF0}"/>
            </c:ext>
          </c:extLst>
        </c:ser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009-4DC0-9261-D3A21D066BF0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2563</c:v>
                </c:pt>
                <c:pt idx="1">
                  <c:v>2789</c:v>
                </c:pt>
                <c:pt idx="2">
                  <c:v>3577</c:v>
                </c:pt>
                <c:pt idx="3">
                  <c:v>2979</c:v>
                </c:pt>
                <c:pt idx="4">
                  <c:v>2392</c:v>
                </c:pt>
                <c:pt idx="5">
                  <c:v>2523</c:v>
                </c:pt>
                <c:pt idx="6">
                  <c:v>2342</c:v>
                </c:pt>
                <c:pt idx="7">
                  <c:v>3343</c:v>
                </c:pt>
                <c:pt idx="8">
                  <c:v>3143</c:v>
                </c:pt>
                <c:pt idx="9">
                  <c:v>3407</c:v>
                </c:pt>
                <c:pt idx="10">
                  <c:v>4018</c:v>
                </c:pt>
                <c:pt idx="11">
                  <c:v>4675</c:v>
                </c:pt>
                <c:pt idx="12">
                  <c:v>37751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009-4DC0-9261-D3A21D066BF0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009-4DC0-9261-D3A21D066BF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6916</c:v>
                </c:pt>
                <c:pt idx="1">
                  <c:v>4514</c:v>
                </c:pt>
                <c:pt idx="2">
                  <c:v>4873</c:v>
                </c:pt>
                <c:pt idx="3">
                  <c:v>4452</c:v>
                </c:pt>
                <c:pt idx="4">
                  <c:v>3611</c:v>
                </c:pt>
                <c:pt idx="5">
                  <c:v>3080</c:v>
                </c:pt>
                <c:pt idx="6">
                  <c:v>2800</c:v>
                </c:pt>
                <c:pt idx="7">
                  <c:v>3080</c:v>
                </c:pt>
                <c:pt idx="8">
                  <c:v>3734</c:v>
                </c:pt>
                <c:pt idx="9">
                  <c:v>4248</c:v>
                </c:pt>
                <c:pt idx="10">
                  <c:v>4366</c:v>
                </c:pt>
                <c:pt idx="11">
                  <c:v>5492</c:v>
                </c:pt>
                <c:pt idx="12">
                  <c:v>51166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009-4DC0-9261-D3A21D066BF0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009-4DC0-9261-D3A21D066BF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009-4DC0-9261-D3A21D066BF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4476</c:v>
                </c:pt>
                <c:pt idx="1">
                  <c:v>4771</c:v>
                </c:pt>
                <c:pt idx="2">
                  <c:v>5862</c:v>
                </c:pt>
                <c:pt idx="3">
                  <c:v>3875</c:v>
                </c:pt>
                <c:pt idx="4">
                  <c:v>1870</c:v>
                </c:pt>
                <c:pt idx="5">
                  <c:v>2377</c:v>
                </c:pt>
                <c:pt idx="6">
                  <c:v>2508</c:v>
                </c:pt>
                <c:pt idx="7">
                  <c:v>3161</c:v>
                </c:pt>
                <c:pt idx="8">
                  <c:v>3135</c:v>
                </c:pt>
                <c:pt idx="9">
                  <c:v>3960</c:v>
                </c:pt>
                <c:pt idx="10">
                  <c:v>3262</c:v>
                </c:pt>
                <c:pt idx="12">
                  <c:v>39257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009-4DC0-9261-D3A21D066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009-4DC0-9261-D3A21D066BF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009-4DC0-9261-D3A21D066BF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009-4DC0-9261-D3A21D066BF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009-4DC0-9261-D3A21D066BF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009-4DC0-9261-D3A21D066BF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009-4DC0-9261-D3A21D066BF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009-4DC0-9261-D3A21D066BF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009-4DC0-9261-D3A21D066BF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009-4DC0-9261-D3A21D066BF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009-4DC0-9261-D3A21D066BF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009-4DC0-9261-D3A21D066BF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009-4DC0-9261-D3A21D066BF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009-4DC0-9261-D3A21D066BF0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-0.35280508964719492</c:v>
                </c:pt>
                <c:pt idx="1">
                  <c:v>5.6933983163491408E-2</c:v>
                </c:pt>
                <c:pt idx="2">
                  <c:v>0.20295505848553264</c:v>
                </c:pt>
                <c:pt idx="3">
                  <c:v>-0.12960467205750226</c:v>
                </c:pt>
                <c:pt idx="4">
                  <c:v>-0.48213791193575184</c:v>
                </c:pt>
                <c:pt idx="5">
                  <c:v>-0.22824675324675325</c:v>
                </c:pt>
                <c:pt idx="6">
                  <c:v>-0.10428571428571431</c:v>
                </c:pt>
                <c:pt idx="7">
                  <c:v>2.6298701298701266E-2</c:v>
                </c:pt>
                <c:pt idx="8">
                  <c:v>-0.16041778253883232</c:v>
                </c:pt>
                <c:pt idx="9">
                  <c:v>-6.7796610169491567E-2</c:v>
                </c:pt>
                <c:pt idx="10">
                  <c:v>-0.25286303252404951</c:v>
                </c:pt>
                <c:pt idx="12">
                  <c:v>-0.1404956868240137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009-4DC0-9261-D3A21D066BF0}"/>
            </c:ext>
          </c:extLst>
        </c:ser>
        <c:ser>
          <c:idx val="4"/>
          <c:order val="5"/>
          <c:tx>
            <c:strRef>
              <c:f>'Viajeros entr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 cat'!$O$9:$O$21</c:f>
              <c:numCache>
                <c:formatCode>0.0%</c:formatCode>
                <c:ptCount val="13"/>
                <c:pt idx="0">
                  <c:v>-0.10836653386454187</c:v>
                </c:pt>
                <c:pt idx="1">
                  <c:v>0.2618354932557525</c:v>
                </c:pt>
                <c:pt idx="2">
                  <c:v>0.29690265486725664</c:v>
                </c:pt>
                <c:pt idx="3">
                  <c:v>0.22665400443178219</c:v>
                </c:pt>
                <c:pt idx="4">
                  <c:v>-0.44477434679334915</c:v>
                </c:pt>
                <c:pt idx="5">
                  <c:v>-0.288536366357378</c:v>
                </c:pt>
                <c:pt idx="6">
                  <c:v>-0.21354656632173097</c:v>
                </c:pt>
                <c:pt idx="7">
                  <c:v>-9.8916761687571242E-2</c:v>
                </c:pt>
                <c:pt idx="8">
                  <c:v>-0.10274756725815681</c:v>
                </c:pt>
                <c:pt idx="9">
                  <c:v>0.13499570077386069</c:v>
                </c:pt>
                <c:pt idx="10">
                  <c:v>-0.28777292576419211</c:v>
                </c:pt>
                <c:pt idx="12">
                  <c:v>-5.2884267412965369E-2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009-4DC0-9261-D3A21D066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B29-4A7C-9037-C6D24DEE17B3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cat'!$C$31:$C$43</c:f>
              <c:numCache>
                <c:formatCode>#,##0</c:formatCode>
                <c:ptCount val="13"/>
                <c:pt idx="0">
                  <c:v>4437</c:v>
                </c:pt>
                <c:pt idx="1">
                  <c:v>3476</c:v>
                </c:pt>
                <c:pt idx="2">
                  <c:v>4140</c:v>
                </c:pt>
                <c:pt idx="3">
                  <c:v>2900</c:v>
                </c:pt>
                <c:pt idx="4">
                  <c:v>2779</c:v>
                </c:pt>
                <c:pt idx="5">
                  <c:v>2823</c:v>
                </c:pt>
                <c:pt idx="6">
                  <c:v>2338</c:v>
                </c:pt>
                <c:pt idx="7">
                  <c:v>3196</c:v>
                </c:pt>
                <c:pt idx="8">
                  <c:v>2946</c:v>
                </c:pt>
                <c:pt idx="9">
                  <c:v>2763</c:v>
                </c:pt>
                <c:pt idx="10">
                  <c:v>3908</c:v>
                </c:pt>
                <c:pt idx="11">
                  <c:v>3115</c:v>
                </c:pt>
                <c:pt idx="12">
                  <c:v>38821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29-4A7C-9037-C6D24DEE17B3}"/>
            </c:ext>
          </c:extLst>
        </c:ser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B29-4A7C-9037-C6D24DEE17B3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2563</c:v>
                </c:pt>
                <c:pt idx="1">
                  <c:v>2789</c:v>
                </c:pt>
                <c:pt idx="2">
                  <c:v>3577</c:v>
                </c:pt>
                <c:pt idx="3">
                  <c:v>2979</c:v>
                </c:pt>
                <c:pt idx="4">
                  <c:v>2392</c:v>
                </c:pt>
                <c:pt idx="5">
                  <c:v>2523</c:v>
                </c:pt>
                <c:pt idx="6">
                  <c:v>2342</c:v>
                </c:pt>
                <c:pt idx="7">
                  <c:v>3343</c:v>
                </c:pt>
                <c:pt idx="8">
                  <c:v>3143</c:v>
                </c:pt>
                <c:pt idx="9">
                  <c:v>3407</c:v>
                </c:pt>
                <c:pt idx="10">
                  <c:v>3973</c:v>
                </c:pt>
                <c:pt idx="11">
                  <c:v>4607</c:v>
                </c:pt>
                <c:pt idx="12">
                  <c:v>37638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B29-4A7C-9037-C6D24DEE17B3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B29-4A7C-9037-C6D24DEE17B3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6858</c:v>
                </c:pt>
                <c:pt idx="1">
                  <c:v>4457</c:v>
                </c:pt>
                <c:pt idx="2">
                  <c:v>4813</c:v>
                </c:pt>
                <c:pt idx="3">
                  <c:v>4396</c:v>
                </c:pt>
                <c:pt idx="4">
                  <c:v>3579</c:v>
                </c:pt>
                <c:pt idx="5">
                  <c:v>3022</c:v>
                </c:pt>
                <c:pt idx="6">
                  <c:v>2765</c:v>
                </c:pt>
                <c:pt idx="7">
                  <c:v>3033</c:v>
                </c:pt>
                <c:pt idx="8">
                  <c:v>3673</c:v>
                </c:pt>
                <c:pt idx="9">
                  <c:v>4198</c:v>
                </c:pt>
                <c:pt idx="10">
                  <c:v>4299</c:v>
                </c:pt>
                <c:pt idx="11">
                  <c:v>5428</c:v>
                </c:pt>
                <c:pt idx="12">
                  <c:v>50521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B29-4A7C-9037-C6D24DEE17B3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B29-4A7C-9037-C6D24DEE17B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B29-4A7C-9037-C6D24DEE17B3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4426</c:v>
                </c:pt>
                <c:pt idx="1">
                  <c:v>4712</c:v>
                </c:pt>
                <c:pt idx="2">
                  <c:v>5785</c:v>
                </c:pt>
                <c:pt idx="3">
                  <c:v>3828</c:v>
                </c:pt>
                <c:pt idx="4">
                  <c:v>1833</c:v>
                </c:pt>
                <c:pt idx="5">
                  <c:v>2354</c:v>
                </c:pt>
                <c:pt idx="6">
                  <c:v>2458</c:v>
                </c:pt>
                <c:pt idx="7">
                  <c:v>3098</c:v>
                </c:pt>
                <c:pt idx="8">
                  <c:v>3065</c:v>
                </c:pt>
                <c:pt idx="9">
                  <c:v>3898</c:v>
                </c:pt>
                <c:pt idx="10">
                  <c:v>3199</c:v>
                </c:pt>
                <c:pt idx="12">
                  <c:v>38656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B29-4A7C-9037-C6D24DEE1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B29-4A7C-9037-C6D24DEE17B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B29-4A7C-9037-C6D24DEE17B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B29-4A7C-9037-C6D24DEE17B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B29-4A7C-9037-C6D24DEE17B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B29-4A7C-9037-C6D24DEE17B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B29-4A7C-9037-C6D24DEE17B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B29-4A7C-9037-C6D24DEE17B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B29-4A7C-9037-C6D24DEE17B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B29-4A7C-9037-C6D24DEE17B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B29-4A7C-9037-C6D24DEE17B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B29-4A7C-9037-C6D24DEE17B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B29-4A7C-9037-C6D24DEE17B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B29-4A7C-9037-C6D24DEE17B3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-0.35462233887430739</c:v>
                </c:pt>
                <c:pt idx="1">
                  <c:v>5.7213372223468673E-2</c:v>
                </c:pt>
                <c:pt idx="2">
                  <c:v>0.20195304383960111</c:v>
                </c:pt>
                <c:pt idx="3">
                  <c:v>-0.12920837124658779</c:v>
                </c:pt>
                <c:pt idx="4">
                  <c:v>-0.48784576697401505</c:v>
                </c:pt>
                <c:pt idx="5">
                  <c:v>-0.22104566512243551</c:v>
                </c:pt>
                <c:pt idx="6">
                  <c:v>-0.1110307414104883</c:v>
                </c:pt>
                <c:pt idx="7">
                  <c:v>2.1430926475436873E-2</c:v>
                </c:pt>
                <c:pt idx="8">
                  <c:v>-0.16553226245575825</c:v>
                </c:pt>
                <c:pt idx="9">
                  <c:v>-7.1462601238685086E-2</c:v>
                </c:pt>
                <c:pt idx="10">
                  <c:v>-0.25587345894394042</c:v>
                </c:pt>
                <c:pt idx="12">
                  <c:v>-0.14274942895793141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B29-4A7C-9037-C6D24DEE17B3}"/>
            </c:ext>
          </c:extLst>
        </c:ser>
        <c:ser>
          <c:idx val="4"/>
          <c:order val="5"/>
          <c:tx>
            <c:strRef>
              <c:f>'Viajeros entr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cat'!$O$31:$O$43</c:f>
              <c:numCache>
                <c:formatCode>0.0%</c:formatCode>
                <c:ptCount val="13"/>
                <c:pt idx="0">
                  <c:v>-2.4791525805724079E-3</c:v>
                </c:pt>
                <c:pt idx="1">
                  <c:v>0.35558112773302653</c:v>
                </c:pt>
                <c:pt idx="2">
                  <c:v>0.39734299516908211</c:v>
                </c:pt>
                <c:pt idx="3">
                  <c:v>0.32000000000000006</c:v>
                </c:pt>
                <c:pt idx="4">
                  <c:v>-0.34041021950341854</c:v>
                </c:pt>
                <c:pt idx="5">
                  <c:v>-0.1661353170386114</c:v>
                </c:pt>
                <c:pt idx="6">
                  <c:v>5.1325919589392699E-2</c:v>
                </c:pt>
                <c:pt idx="7">
                  <c:v>-3.0663329161451869E-2</c:v>
                </c:pt>
                <c:pt idx="8">
                  <c:v>4.039375424304148E-2</c:v>
                </c:pt>
                <c:pt idx="9">
                  <c:v>0.41078537821208827</c:v>
                </c:pt>
                <c:pt idx="10">
                  <c:v>-0.18142272262026615</c:v>
                </c:pt>
                <c:pt idx="12">
                  <c:v>8.2619167646894143E-2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B29-4A7C-9037-C6D24DEE1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cat'!$C$8:$C$21</c:f>
              <c:numCache>
                <c:formatCode>#,##0</c:formatCode>
                <c:ptCount val="14"/>
                <c:pt idx="0">
                  <c:v>51166</c:v>
                </c:pt>
                <c:pt idx="1">
                  <c:v>37751</c:v>
                </c:pt>
                <c:pt idx="2">
                  <c:v>20161</c:v>
                </c:pt>
                <c:pt idx="3">
                  <c:v>12633</c:v>
                </c:pt>
                <c:pt idx="4">
                  <c:v>45076</c:v>
                </c:pt>
                <c:pt idx="5">
                  <c:v>47034</c:v>
                </c:pt>
                <c:pt idx="6">
                  <c:v>54314</c:v>
                </c:pt>
                <c:pt idx="7">
                  <c:v>54379</c:v>
                </c:pt>
                <c:pt idx="8">
                  <c:v>47521</c:v>
                </c:pt>
                <c:pt idx="9">
                  <c:v>61676</c:v>
                </c:pt>
                <c:pt idx="10">
                  <c:v>53070</c:v>
                </c:pt>
                <c:pt idx="11">
                  <c:v>52756</c:v>
                </c:pt>
                <c:pt idx="12">
                  <c:v>52703</c:v>
                </c:pt>
                <c:pt idx="13">
                  <c:v>50284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3A-4673-89C9-A46976DC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cat'!$D$8:$D$21</c:f>
              <c:numCache>
                <c:formatCode>0.0%</c:formatCode>
                <c:ptCount val="14"/>
                <c:pt idx="0">
                  <c:v>0.3553548250377474</c:v>
                </c:pt>
                <c:pt idx="1">
                  <c:v>0.87247656366251669</c:v>
                </c:pt>
                <c:pt idx="2">
                  <c:v>0.59589962795852136</c:v>
                </c:pt>
                <c:pt idx="3">
                  <c:v>-0.71973999467565886</c:v>
                </c:pt>
                <c:pt idx="4">
                  <c:v>-4.1629459539907265E-2</c:v>
                </c:pt>
                <c:pt idx="5">
                  <c:v>-0.13403542364767829</c:v>
                </c:pt>
                <c:pt idx="6">
                  <c:v>-1.1953143676787237E-3</c:v>
                </c:pt>
                <c:pt idx="7">
                  <c:v>0.14431514488331465</c:v>
                </c:pt>
                <c:pt idx="8">
                  <c:v>-0.22950580452688241</c:v>
                </c:pt>
                <c:pt idx="9">
                  <c:v>0.16216318070472968</c:v>
                </c:pt>
                <c:pt idx="10">
                  <c:v>5.9519296383350184E-3</c:v>
                </c:pt>
                <c:pt idx="11">
                  <c:v>1.0056353528262729E-3</c:v>
                </c:pt>
                <c:pt idx="12">
                  <c:v>4.8106753639328703E-2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3A-4673-89C9-A46976DC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cat'!$C$30:$C$43</c:f>
              <c:numCache>
                <c:formatCode>#,##0</c:formatCode>
                <c:ptCount val="14"/>
                <c:pt idx="0">
                  <c:v>50521</c:v>
                </c:pt>
                <c:pt idx="1">
                  <c:v>37638</c:v>
                </c:pt>
                <c:pt idx="2">
                  <c:v>20161</c:v>
                </c:pt>
                <c:pt idx="3">
                  <c:v>10755</c:v>
                </c:pt>
                <c:pt idx="4">
                  <c:v>38821</c:v>
                </c:pt>
                <c:pt idx="5">
                  <c:v>40967</c:v>
                </c:pt>
                <c:pt idx="6">
                  <c:v>47192</c:v>
                </c:pt>
                <c:pt idx="7">
                  <c:v>48495</c:v>
                </c:pt>
                <c:pt idx="8">
                  <c:v>42315</c:v>
                </c:pt>
                <c:pt idx="9">
                  <c:v>56193</c:v>
                </c:pt>
                <c:pt idx="10">
                  <c:v>48450</c:v>
                </c:pt>
                <c:pt idx="11">
                  <c:v>49117</c:v>
                </c:pt>
                <c:pt idx="12">
                  <c:v>48734</c:v>
                </c:pt>
                <c:pt idx="13">
                  <c:v>47403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3E-4279-B61D-D52E18433C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cat'!$D$29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cat'!$D$30:$D$43</c:f>
              <c:numCache>
                <c:formatCode>0.0%</c:formatCode>
                <c:ptCount val="14"/>
                <c:pt idx="0">
                  <c:v>0.34228705032148365</c:v>
                </c:pt>
                <c:pt idx="1">
                  <c:v>0.86687168295223449</c:v>
                </c:pt>
                <c:pt idx="2">
                  <c:v>0.87456996745699667</c:v>
                </c:pt>
                <c:pt idx="3">
                  <c:v>-0.722959223100899</c:v>
                </c:pt>
                <c:pt idx="4">
                  <c:v>-5.2383625845192516E-2</c:v>
                </c:pt>
                <c:pt idx="5">
                  <c:v>-0.13190795050008475</c:v>
                </c:pt>
                <c:pt idx="6">
                  <c:v>-2.6868749355603683E-2</c:v>
                </c:pt>
                <c:pt idx="7">
                  <c:v>0.14604750088621055</c:v>
                </c:pt>
                <c:pt idx="8">
                  <c:v>-0.24697026320004267</c:v>
                </c:pt>
                <c:pt idx="9">
                  <c:v>0.15981424148606815</c:v>
                </c:pt>
                <c:pt idx="10">
                  <c:v>-1.3579819614390143E-2</c:v>
                </c:pt>
                <c:pt idx="11">
                  <c:v>7.8589896171050722E-3</c:v>
                </c:pt>
                <c:pt idx="12">
                  <c:v>2.8078391662974989E-2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3E-4279-B61D-D52E18433C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cat'!$C$52:$C$65</c:f>
              <c:numCache>
                <c:formatCode>#,##0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25282</c:v>
                </c:pt>
                <c:pt idx="10">
                  <c:v>26220</c:v>
                </c:pt>
                <c:pt idx="11">
                  <c:v>27174</c:v>
                </c:pt>
                <c:pt idx="12">
                  <c:v>27159</c:v>
                </c:pt>
                <c:pt idx="13">
                  <c:v>26532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0B-4E05-BB1F-822C7B2FB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cat'!$D$51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cat'!$D$52:$D$65</c:f>
              <c:numCache>
                <c:formatCode>0.0%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-3.5774218154080883E-2</c:v>
                </c:pt>
                <c:pt idx="10">
                  <c:v>-3.5107087657319513E-2</c:v>
                </c:pt>
                <c:pt idx="11">
                  <c:v>5.5230310394338566E-4</c:v>
                </c:pt>
                <c:pt idx="12">
                  <c:v>2.3631840796019876E-2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0B-4E05-BB1F-822C7B2FB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'!$V$6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9AA-4F9D-AAEF-E070B751F807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9AA-4F9D-AAEF-E070B751F80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9AA-4F9D-AAEF-E070B751F80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9AA-4F9D-AAEF-E070B751F80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9AA-4F9D-AAEF-E070B751F80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9AA-4F9D-AAEF-E070B751F80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9AA-4F9D-AAEF-E070B751F80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9AA-4F9D-AAEF-E070B751F80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'!$V$8:$V$9,'viaj entrados lugar resid años '!$V$12:$V$20)</c:f>
              <c:numCache>
                <c:formatCode>#,##0</c:formatCode>
                <c:ptCount val="11"/>
                <c:pt idx="0">
                  <c:v>51166</c:v>
                </c:pt>
                <c:pt idx="1">
                  <c:v>20250</c:v>
                </c:pt>
                <c:pt idx="2">
                  <c:v>30916</c:v>
                </c:pt>
                <c:pt idx="3">
                  <c:v>9308</c:v>
                </c:pt>
                <c:pt idx="4">
                  <c:v>6211</c:v>
                </c:pt>
                <c:pt idx="5">
                  <c:v>2942</c:v>
                </c:pt>
                <c:pt idx="6">
                  <c:v>832</c:v>
                </c:pt>
                <c:pt idx="7">
                  <c:v>709</c:v>
                </c:pt>
                <c:pt idx="8">
                  <c:v>243</c:v>
                </c:pt>
                <c:pt idx="9">
                  <c:v>195</c:v>
                </c:pt>
                <c:pt idx="10">
                  <c:v>10476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9AA-4F9D-AAEF-E070B751F807}"/>
            </c:ext>
          </c:extLst>
        </c:ser>
        <c:ser>
          <c:idx val="1"/>
          <c:order val="1"/>
          <c:tx>
            <c:strRef>
              <c:f>'viaj entrados lugar resid años '!$W$6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0.3553548250377474</c:v>
                </c:pt>
                <c:pt idx="1">
                  <c:v>1.9946761313220942</c:v>
                </c:pt>
                <c:pt idx="2">
                  <c:v>-2.3556745942108215E-3</c:v>
                </c:pt>
                <c:pt idx="3">
                  <c:v>-0.1008500772797527</c:v>
                </c:pt>
                <c:pt idx="4">
                  <c:v>-8.8092791073263843E-2</c:v>
                </c:pt>
                <c:pt idx="5">
                  <c:v>7.1376547705753746E-2</c:v>
                </c:pt>
                <c:pt idx="6">
                  <c:v>-4.1474654377880227E-2</c:v>
                </c:pt>
                <c:pt idx="7">
                  <c:v>7.9147640791476404E-2</c:v>
                </c:pt>
                <c:pt idx="8">
                  <c:v>0.78676470588235303</c:v>
                </c:pt>
                <c:pt idx="9">
                  <c:v>0.27450980392156854</c:v>
                </c:pt>
                <c:pt idx="10">
                  <c:v>0.13058493416792571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9AA-4F9D-AAEF-E070B751F807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9AA-4F9D-AAEF-E070B751F80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9AA-4F9D-AAEF-E070B751F80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9AA-4F9D-AAEF-E070B751F80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9AA-4F9D-AAEF-E070B751F80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F9AA-4F9D-AAEF-E070B751F80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F9AA-4F9D-AAEF-E070B751F80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F9AA-4F9D-AAEF-E070B751F807}"/>
              </c:ext>
            </c:extLst>
          </c:dPt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'!$AA$8:$AA$9,'viaj entrados lugar resid años '!$AA$12:$AA$20)</c:f>
              <c:numCache>
                <c:formatCode>0.0%</c:formatCode>
                <c:ptCount val="11"/>
                <c:pt idx="0">
                  <c:v>1</c:v>
                </c:pt>
                <c:pt idx="1">
                  <c:v>0.39577062893327603</c:v>
                </c:pt>
                <c:pt idx="2">
                  <c:v>0.60422937106672403</c:v>
                </c:pt>
                <c:pt idx="3">
                  <c:v>0.18191767970918188</c:v>
                </c:pt>
                <c:pt idx="4">
                  <c:v>0.12138920376812727</c:v>
                </c:pt>
                <c:pt idx="5">
                  <c:v>5.7499120509713481E-2</c:v>
                </c:pt>
                <c:pt idx="6">
                  <c:v>1.6260798186295587E-2</c:v>
                </c:pt>
                <c:pt idx="7">
                  <c:v>1.3856858069811984E-2</c:v>
                </c:pt>
                <c:pt idx="8">
                  <c:v>4.7492475471993117E-3</c:v>
                </c:pt>
                <c:pt idx="9">
                  <c:v>3.8111245749130281E-3</c:v>
                </c:pt>
                <c:pt idx="10">
                  <c:v>0.20474533870148146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9AA-4F9D-AAEF-E070B751F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5A2-4922-AC43-17C3E503170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TF'!$C$31:$C$43</c:f>
              <c:numCache>
                <c:formatCode>#,##0</c:formatCode>
                <c:ptCount val="13"/>
                <c:pt idx="0">
                  <c:v>1006</c:v>
                </c:pt>
                <c:pt idx="1">
                  <c:v>656</c:v>
                </c:pt>
                <c:pt idx="2">
                  <c:v>765</c:v>
                </c:pt>
                <c:pt idx="3">
                  <c:v>897</c:v>
                </c:pt>
                <c:pt idx="4">
                  <c:v>807</c:v>
                </c:pt>
                <c:pt idx="5">
                  <c:v>901</c:v>
                </c:pt>
                <c:pt idx="6">
                  <c:v>1052</c:v>
                </c:pt>
                <c:pt idx="7">
                  <c:v>1334</c:v>
                </c:pt>
                <c:pt idx="8">
                  <c:v>1072</c:v>
                </c:pt>
                <c:pt idx="9">
                  <c:v>812</c:v>
                </c:pt>
                <c:pt idx="10">
                  <c:v>708</c:v>
                </c:pt>
                <c:pt idx="11">
                  <c:v>499</c:v>
                </c:pt>
                <c:pt idx="12">
                  <c:v>10509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A2-4922-AC43-17C3E503170A}"/>
            </c:ext>
          </c:extLst>
        </c:ser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5A2-4922-AC43-17C3E503170A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161</c:v>
                </c:pt>
                <c:pt idx="1">
                  <c:v>119</c:v>
                </c:pt>
                <c:pt idx="2">
                  <c:v>470</c:v>
                </c:pt>
                <c:pt idx="3">
                  <c:v>241</c:v>
                </c:pt>
                <c:pt idx="4">
                  <c:v>491</c:v>
                </c:pt>
                <c:pt idx="5">
                  <c:v>533</c:v>
                </c:pt>
                <c:pt idx="6">
                  <c:v>528</c:v>
                </c:pt>
                <c:pt idx="7">
                  <c:v>1168</c:v>
                </c:pt>
                <c:pt idx="8">
                  <c:v>517</c:v>
                </c:pt>
                <c:pt idx="9">
                  <c:v>628</c:v>
                </c:pt>
                <c:pt idx="10">
                  <c:v>681</c:v>
                </c:pt>
                <c:pt idx="11">
                  <c:v>1225</c:v>
                </c:pt>
                <c:pt idx="12">
                  <c:v>6762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A2-4922-AC43-17C3E503170A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5A2-4922-AC43-17C3E503170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3478</c:v>
                </c:pt>
                <c:pt idx="1">
                  <c:v>1606</c:v>
                </c:pt>
                <c:pt idx="2">
                  <c:v>1531</c:v>
                </c:pt>
                <c:pt idx="3">
                  <c:v>1949</c:v>
                </c:pt>
                <c:pt idx="4">
                  <c:v>2051</c:v>
                </c:pt>
                <c:pt idx="5">
                  <c:v>1450</c:v>
                </c:pt>
                <c:pt idx="6">
                  <c:v>1332</c:v>
                </c:pt>
                <c:pt idx="7">
                  <c:v>1285</c:v>
                </c:pt>
                <c:pt idx="8">
                  <c:v>1723</c:v>
                </c:pt>
                <c:pt idx="9">
                  <c:v>1095</c:v>
                </c:pt>
                <c:pt idx="10">
                  <c:v>764</c:v>
                </c:pt>
                <c:pt idx="11">
                  <c:v>1986</c:v>
                </c:pt>
                <c:pt idx="12">
                  <c:v>20250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5A2-4922-AC43-17C3E503170A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5A2-4922-AC43-17C3E503170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5A2-4922-AC43-17C3E503170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596</c:v>
                </c:pt>
                <c:pt idx="1">
                  <c:v>924</c:v>
                </c:pt>
                <c:pt idx="2">
                  <c:v>2301</c:v>
                </c:pt>
                <c:pt idx="3">
                  <c:v>1208</c:v>
                </c:pt>
                <c:pt idx="4">
                  <c:v>644</c:v>
                </c:pt>
                <c:pt idx="5">
                  <c:v>646</c:v>
                </c:pt>
                <c:pt idx="6">
                  <c:v>891</c:v>
                </c:pt>
                <c:pt idx="7">
                  <c:v>654</c:v>
                </c:pt>
                <c:pt idx="8">
                  <c:v>878</c:v>
                </c:pt>
                <c:pt idx="9">
                  <c:v>1069</c:v>
                </c:pt>
                <c:pt idx="10">
                  <c:v>259</c:v>
                </c:pt>
                <c:pt idx="12">
                  <c:v>10070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5A2-4922-AC43-17C3E50317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5A2-4922-AC43-17C3E503170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5A2-4922-AC43-17C3E503170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5A2-4922-AC43-17C3E503170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A2-4922-AC43-17C3E503170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A2-4922-AC43-17C3E503170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5A2-4922-AC43-17C3E503170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5A2-4922-AC43-17C3E503170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5A2-4922-AC43-17C3E503170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5A2-4922-AC43-17C3E503170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5A2-4922-AC43-17C3E503170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5A2-4922-AC43-17C3E503170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5A2-4922-AC43-17C3E503170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5A2-4922-AC43-17C3E503170A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-0.82863714778608399</c:v>
                </c:pt>
                <c:pt idx="1">
                  <c:v>-0.42465753424657537</c:v>
                </c:pt>
                <c:pt idx="2">
                  <c:v>0.50293925538863493</c:v>
                </c:pt>
                <c:pt idx="3">
                  <c:v>-0.38019497178040018</c:v>
                </c:pt>
                <c:pt idx="4">
                  <c:v>-0.68600682593856654</c:v>
                </c:pt>
                <c:pt idx="5">
                  <c:v>-0.55448275862068963</c:v>
                </c:pt>
                <c:pt idx="6">
                  <c:v>-0.33108108108108103</c:v>
                </c:pt>
                <c:pt idx="7">
                  <c:v>-0.49105058365758758</c:v>
                </c:pt>
                <c:pt idx="8">
                  <c:v>-0.49042367962855482</c:v>
                </c:pt>
                <c:pt idx="9">
                  <c:v>-2.3744292237442899E-2</c:v>
                </c:pt>
                <c:pt idx="10">
                  <c:v>-0.66099476439790572</c:v>
                </c:pt>
                <c:pt idx="12">
                  <c:v>-0.44864213753832671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5A2-4922-AC43-17C3E503170A}"/>
            </c:ext>
          </c:extLst>
        </c:ser>
        <c:ser>
          <c:idx val="4"/>
          <c:order val="5"/>
          <c:tx>
            <c:strRef>
              <c:f>'Viajeros entr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TF'!$O$31:$O$43</c:f>
              <c:numCache>
                <c:formatCode>0.0%</c:formatCode>
                <c:ptCount val="13"/>
                <c:pt idx="0">
                  <c:v>-0.40755467196819084</c:v>
                </c:pt>
                <c:pt idx="1">
                  <c:v>0.40853658536585358</c:v>
                </c:pt>
                <c:pt idx="2">
                  <c:v>2.0078431372549019</c:v>
                </c:pt>
                <c:pt idx="3">
                  <c:v>0.34671125975473793</c:v>
                </c:pt>
                <c:pt idx="4">
                  <c:v>-0.20198265179677821</c:v>
                </c:pt>
                <c:pt idx="5">
                  <c:v>-0.28301886792452835</c:v>
                </c:pt>
                <c:pt idx="6">
                  <c:v>-0.15304182509505704</c:v>
                </c:pt>
                <c:pt idx="7">
                  <c:v>-0.50974512743628186</c:v>
                </c:pt>
                <c:pt idx="8">
                  <c:v>-0.18097014925373134</c:v>
                </c:pt>
                <c:pt idx="9">
                  <c:v>0.31650246305418728</c:v>
                </c:pt>
                <c:pt idx="10">
                  <c:v>-0.63418079096045199</c:v>
                </c:pt>
                <c:pt idx="12">
                  <c:v>5.9940059940060131E-3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5A2-4922-AC43-17C3E50317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residencia'!$S$9</c:f>
              <c:strCache>
                <c:ptCount val="1"/>
                <c:pt idx="0">
                  <c:v>noviembre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12D-4258-9977-A3926A5EB10D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12D-4258-9977-A3926A5EB10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12D-4258-9977-A3926A5EB10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12D-4258-9977-A3926A5EB10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12D-4258-9977-A3926A5EB10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12D-4258-9977-A3926A5EB10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12D-4258-9977-A3926A5EB10D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12D-4258-9977-A3926A5EB10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residencia'!$S$11,'viaj entrados lugar residencia'!$S$12,'viaj entrados lugar residencia'!$S$15:$S$23)</c:f>
              <c:numCache>
                <c:formatCode>#,##0</c:formatCode>
                <c:ptCount val="11"/>
                <c:pt idx="0">
                  <c:v>3729</c:v>
                </c:pt>
                <c:pt idx="1">
                  <c:v>273</c:v>
                </c:pt>
                <c:pt idx="2">
                  <c:v>3456</c:v>
                </c:pt>
                <c:pt idx="3">
                  <c:v>1114</c:v>
                </c:pt>
                <c:pt idx="4">
                  <c:v>870</c:v>
                </c:pt>
                <c:pt idx="5">
                  <c:v>194</c:v>
                </c:pt>
                <c:pt idx="6">
                  <c:v>122</c:v>
                </c:pt>
                <c:pt idx="7">
                  <c:v>115</c:v>
                </c:pt>
                <c:pt idx="8">
                  <c:v>9</c:v>
                </c:pt>
                <c:pt idx="9">
                  <c:v>11</c:v>
                </c:pt>
                <c:pt idx="10">
                  <c:v>1021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12D-4258-9977-A3926A5EB10D}"/>
            </c:ext>
          </c:extLst>
        </c:ser>
        <c:ser>
          <c:idx val="1"/>
          <c:order val="1"/>
          <c:tx>
            <c:strRef>
              <c:f>'viaj entrados lugar residencia'!$J$9</c:f>
              <c:strCache>
                <c:ptCount val="1"/>
                <c:pt idx="0">
                  <c:v>var. 24/19</c:v>
                </c:pt>
              </c:strCache>
            </c:strRef>
          </c:tx>
          <c:invertIfNegative val="0"/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residencia'!$T$11,'viaj entrados lugar residencia'!$T$12,'viaj entrados lugar residencia'!$T$15:$T$23)</c:f>
              <c:numCache>
                <c:formatCode>0.0%</c:formatCode>
                <c:ptCount val="11"/>
                <c:pt idx="0">
                  <c:v>-0.23991031390134532</c:v>
                </c:pt>
                <c:pt idx="1">
                  <c:v>-0.65960099750623447</c:v>
                </c:pt>
                <c:pt idx="2">
                  <c:v>-0.15789473684210531</c:v>
                </c:pt>
                <c:pt idx="3">
                  <c:v>3.7243947858472959E-2</c:v>
                </c:pt>
                <c:pt idx="4">
                  <c:v>-0.31871574001566172</c:v>
                </c:pt>
                <c:pt idx="5">
                  <c:v>-0.27067669172932329</c:v>
                </c:pt>
                <c:pt idx="6">
                  <c:v>-0.20779220779220775</c:v>
                </c:pt>
                <c:pt idx="7">
                  <c:v>0.4375</c:v>
                </c:pt>
                <c:pt idx="8">
                  <c:v>-0.52631578947368429</c:v>
                </c:pt>
                <c:pt idx="9">
                  <c:v>-8.333333333333337E-2</c:v>
                </c:pt>
                <c:pt idx="10">
                  <c:v>-0.16448445171849424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12D-4258-9977-A3926A5EB10D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12D-4258-9977-A3926A5EB10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12D-4258-9977-A3926A5EB10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12D-4258-9977-A3926A5EB10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12D-4258-9977-A3926A5EB10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C12D-4258-9977-A3926A5EB10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C12D-4258-9977-A3926A5EB10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C12D-4258-9977-A3926A5EB10D}"/>
              </c:ext>
            </c:extLst>
          </c:dPt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residencia'!$V$11,'viaj entrados lugar residencia'!$V$12,'viaj entrados lugar residencia'!$V$15:$V$23)</c:f>
              <c:numCache>
                <c:formatCode>0.0%</c:formatCode>
                <c:ptCount val="11"/>
                <c:pt idx="0">
                  <c:v>1</c:v>
                </c:pt>
                <c:pt idx="1">
                  <c:v>7.3209975864843124E-2</c:v>
                </c:pt>
                <c:pt idx="2">
                  <c:v>0.92679002413515688</c:v>
                </c:pt>
                <c:pt idx="3">
                  <c:v>0.29873960847412173</c:v>
                </c:pt>
                <c:pt idx="4">
                  <c:v>0.2333065164923572</c:v>
                </c:pt>
                <c:pt idx="5">
                  <c:v>5.2024671493698042E-2</c:v>
                </c:pt>
                <c:pt idx="6">
                  <c:v>3.2716545990882272E-2</c:v>
                </c:pt>
                <c:pt idx="7">
                  <c:v>3.0839367122552964E-2</c:v>
                </c:pt>
                <c:pt idx="8">
                  <c:v>2.4135156878519709E-3</c:v>
                </c:pt>
                <c:pt idx="9">
                  <c:v>2.9498525073746312E-3</c:v>
                </c:pt>
                <c:pt idx="10">
                  <c:v>0.27379994636631805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12D-4258-9977-A3926A5EB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818-4186-B259-001EA024F146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818-4186-B259-001EA024F14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818-4186-B259-001EA024F14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818-4186-B259-001EA024F14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818-4186-B259-001EA024F14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818-4186-B259-001EA024F14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818-4186-B259-001EA024F14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818-4186-B259-001EA024F14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39257</c:v>
                </c:pt>
                <c:pt idx="1">
                  <c:v>10070</c:v>
                </c:pt>
                <c:pt idx="2">
                  <c:v>29187</c:v>
                </c:pt>
                <c:pt idx="3">
                  <c:v>10101</c:v>
                </c:pt>
                <c:pt idx="4">
                  <c:v>5834</c:v>
                </c:pt>
                <c:pt idx="5">
                  <c:v>2142</c:v>
                </c:pt>
                <c:pt idx="6">
                  <c:v>980</c:v>
                </c:pt>
                <c:pt idx="7">
                  <c:v>691</c:v>
                </c:pt>
                <c:pt idx="8">
                  <c:v>107</c:v>
                </c:pt>
                <c:pt idx="9">
                  <c:v>111</c:v>
                </c:pt>
                <c:pt idx="10">
                  <c:v>9221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818-4186-B259-001EA024F146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-0.1404956868240137</c:v>
                </c:pt>
                <c:pt idx="1">
                  <c:v>-0.44864213753832671</c:v>
                </c:pt>
                <c:pt idx="2">
                  <c:v>6.4830353885443337E-2</c:v>
                </c:pt>
                <c:pt idx="3">
                  <c:v>0.19736842105263164</c:v>
                </c:pt>
                <c:pt idx="4">
                  <c:v>9.0263502149130925E-2</c:v>
                </c:pt>
                <c:pt idx="5">
                  <c:v>-0.18709677419354842</c:v>
                </c:pt>
                <c:pt idx="6">
                  <c:v>0.32253711201079627</c:v>
                </c:pt>
                <c:pt idx="7">
                  <c:v>0.11993517017828204</c:v>
                </c:pt>
                <c:pt idx="8">
                  <c:v>-0.46231155778894473</c:v>
                </c:pt>
                <c:pt idx="9">
                  <c:v>-0.3392857142857143</c:v>
                </c:pt>
                <c:pt idx="10">
                  <c:v>-4.5341681960487934E-3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818-4186-B259-001EA024F146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818-4186-B259-001EA024F14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818-4186-B259-001EA024F14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818-4186-B259-001EA024F14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818-4186-B259-001EA024F14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D818-4186-B259-001EA024F14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D818-4186-B259-001EA024F14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D818-4186-B259-001EA024F146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acu'!$AA$9:$AA$10,'viaj entrados lugar residen acu'!$AA$13:$AA$21)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0.25651476169855059</c:v>
                </c:pt>
                <c:pt idx="2">
                  <c:v>0.74348523830144941</c:v>
                </c:pt>
                <c:pt idx="3">
                  <c:v>0.25730442978322338</c:v>
                </c:pt>
                <c:pt idx="4">
                  <c:v>0.1486104389026161</c:v>
                </c:pt>
                <c:pt idx="5">
                  <c:v>5.4563517334488117E-2</c:v>
                </c:pt>
                <c:pt idx="6">
                  <c:v>2.4963700741269072E-2</c:v>
                </c:pt>
                <c:pt idx="7">
                  <c:v>1.7601956338996867E-2</c:v>
                </c:pt>
                <c:pt idx="8">
                  <c:v>2.7256285503222356E-3</c:v>
                </c:pt>
                <c:pt idx="9">
                  <c:v>2.8275212064090482E-3</c:v>
                </c:pt>
                <c:pt idx="10">
                  <c:v>0.23488804544412462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D818-4186-B259-001EA024F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hot'!$V$7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11C-4401-ACE3-230206BBCD22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11C-4401-ACE3-230206BBCD2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11C-4401-ACE3-230206BBCD2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11C-4401-ACE3-230206BBCD2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11C-4401-ACE3-230206BBCD2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11C-4401-ACE3-230206BBCD2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11C-4401-ACE3-230206BBCD22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11C-4401-ACE3-230206BBCD2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hot'!$V$9:$V$10,'viaj entrados lugar residen hot'!$V$13:$V$21)</c:f>
              <c:numCache>
                <c:formatCode>#,##0</c:formatCode>
                <c:ptCount val="11"/>
                <c:pt idx="0">
                  <c:v>38656</c:v>
                </c:pt>
                <c:pt idx="1">
                  <c:v>9908</c:v>
                </c:pt>
                <c:pt idx="2">
                  <c:v>28748</c:v>
                </c:pt>
                <c:pt idx="3">
                  <c:v>10019</c:v>
                </c:pt>
                <c:pt idx="4">
                  <c:v>5680</c:v>
                </c:pt>
                <c:pt idx="5">
                  <c:v>2129</c:v>
                </c:pt>
                <c:pt idx="6">
                  <c:v>965</c:v>
                </c:pt>
                <c:pt idx="7">
                  <c:v>687</c:v>
                </c:pt>
                <c:pt idx="8">
                  <c:v>107</c:v>
                </c:pt>
                <c:pt idx="9">
                  <c:v>109</c:v>
                </c:pt>
                <c:pt idx="10">
                  <c:v>9052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11C-4401-ACE3-230206BBCD22}"/>
            </c:ext>
          </c:extLst>
        </c:ser>
        <c:ser>
          <c:idx val="1"/>
          <c:order val="1"/>
          <c:tx>
            <c:strRef>
              <c:f>'viaj entrados lugar residen hot'!$W$7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-0.14274942895793141</c:v>
                </c:pt>
                <c:pt idx="1">
                  <c:v>-0.45241516524814851</c:v>
                </c:pt>
                <c:pt idx="2">
                  <c:v>6.4780177043594289E-2</c:v>
                </c:pt>
                <c:pt idx="3">
                  <c:v>0.19501431297709915</c:v>
                </c:pt>
                <c:pt idx="4">
                  <c:v>8.6457536342769759E-2</c:v>
                </c:pt>
                <c:pt idx="5">
                  <c:v>-0.18115384615384611</c:v>
                </c:pt>
                <c:pt idx="6">
                  <c:v>0.34965034965034958</c:v>
                </c:pt>
                <c:pt idx="7">
                  <c:v>0.1624365482233503</c:v>
                </c:pt>
                <c:pt idx="8">
                  <c:v>-0.45685279187817263</c:v>
                </c:pt>
                <c:pt idx="9">
                  <c:v>-0.35119047619047616</c:v>
                </c:pt>
                <c:pt idx="10">
                  <c:v>-7.0206230802983827E-3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11C-4401-ACE3-230206BBCD22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11C-4401-ACE3-230206BBCD2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11C-4401-ACE3-230206BBCD2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11C-4401-ACE3-230206BBCD2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11C-4401-ACE3-230206BBCD2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311C-4401-ACE3-230206BBCD2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311C-4401-ACE3-230206BBCD2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311C-4401-ACE3-230206BBCD22}"/>
              </c:ext>
            </c:extLst>
          </c:dPt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hot'!$AA$9:$AA$10,'viaj entrados lugar residen hot'!$AA$13:$AA$21)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0.25631208609271522</c:v>
                </c:pt>
                <c:pt idx="2">
                  <c:v>0.74368791390728473</c:v>
                </c:pt>
                <c:pt idx="3">
                  <c:v>0.25918356788079472</c:v>
                </c:pt>
                <c:pt idx="4">
                  <c:v>0.14693708609271522</c:v>
                </c:pt>
                <c:pt idx="5">
                  <c:v>5.5075538079470202E-2</c:v>
                </c:pt>
                <c:pt idx="6">
                  <c:v>2.4963783112582783E-2</c:v>
                </c:pt>
                <c:pt idx="7">
                  <c:v>1.7772144039735101E-2</c:v>
                </c:pt>
                <c:pt idx="8">
                  <c:v>2.768004966887417E-3</c:v>
                </c:pt>
                <c:pt idx="9">
                  <c:v>2.8197433774834438E-3</c:v>
                </c:pt>
                <c:pt idx="10">
                  <c:v>0.2341680463576159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11C-4401-ACE3-230206BBCD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3973976937093389"/>
          <c:w val="0.95795330741250462"/>
          <c:h val="0.341939400432088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apt'!$V$7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974-4196-8159-E540C4E71000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974-4196-8159-E540C4E7100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974-4196-8159-E540C4E7100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974-4196-8159-E540C4E7100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974-4196-8159-E540C4E7100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974-4196-8159-E540C4E7100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974-4196-8159-E540C4E71000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974-4196-8159-E540C4E7100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apt'!$V$9:$V$10,'viaj entrados lugar residen apt'!$V$13:$V$21)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974-4196-8159-E540C4E71000}"/>
            </c:ext>
          </c:extLst>
        </c:ser>
        <c:ser>
          <c:idx val="1"/>
          <c:order val="1"/>
          <c:tx>
            <c:strRef>
              <c:f>'viaj entrados lugar residen apt'!$W$7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974-4196-8159-E540C4E71000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974-4196-8159-E540C4E7100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974-4196-8159-E540C4E7100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974-4196-8159-E540C4E7100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974-4196-8159-E540C4E7100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A974-4196-8159-E540C4E7100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A974-4196-8159-E540C4E7100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A974-4196-8159-E540C4E71000}"/>
              </c:ext>
            </c:extLst>
          </c:dPt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apt'!$AA$9:$AA$10,'viaj entrados lugar residen apt'!$AA$13:$AA$21)</c:f>
              <c:numCache>
                <c:formatCode>0.0%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974-4196-8159-E540C4E710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mes'!$Q$8</c:f>
              <c:strCache>
                <c:ptCount val="1"/>
                <c:pt idx="0">
                  <c:v>noviembre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0EE-4E10-A462-55582F5E2C85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0EE-4E10-A462-55582F5E2C8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0EE-4E10-A462-55582F5E2C8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0EE-4E10-A462-55582F5E2C8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0EE-4E10-A462-55582F5E2C8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0EE-4E10-A462-55582F5E2C8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0EE-4E10-A462-55582F5E2C85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0EE-4E10-A462-55582F5E2C8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#,##0</c:formatCode>
                <c:ptCount val="11"/>
                <c:pt idx="0">
                  <c:v>3729</c:v>
                </c:pt>
                <c:pt idx="1">
                  <c:v>273</c:v>
                </c:pt>
                <c:pt idx="2">
                  <c:v>3456</c:v>
                </c:pt>
                <c:pt idx="3">
                  <c:v>1114</c:v>
                </c:pt>
                <c:pt idx="4">
                  <c:v>870</c:v>
                </c:pt>
                <c:pt idx="5">
                  <c:v>194</c:v>
                </c:pt>
                <c:pt idx="6">
                  <c:v>122</c:v>
                </c:pt>
                <c:pt idx="7">
                  <c:v>115</c:v>
                </c:pt>
                <c:pt idx="8">
                  <c:v>9</c:v>
                </c:pt>
                <c:pt idx="9">
                  <c:v>11</c:v>
                </c:pt>
                <c:pt idx="10">
                  <c:v>1021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0EE-4E10-A462-55582F5E2C85}"/>
            </c:ext>
          </c:extLst>
        </c:ser>
        <c:ser>
          <c:idx val="1"/>
          <c:order val="1"/>
          <c:tx>
            <c:strRef>
              <c:f>'viaj aloj lugar residen mes'!$R$8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mes'!$R$10,'viaj aloj lugar residen mes'!$R$11,'viaj aloj lugar residen mes'!$R$14:$R$22)</c:f>
              <c:numCache>
                <c:formatCode>0.0%</c:formatCode>
                <c:ptCount val="11"/>
                <c:pt idx="0">
                  <c:v>-0.23991031390134532</c:v>
                </c:pt>
                <c:pt idx="1">
                  <c:v>-0.65960099750623447</c:v>
                </c:pt>
                <c:pt idx="2">
                  <c:v>-0.15789473684210531</c:v>
                </c:pt>
                <c:pt idx="3">
                  <c:v>3.7243947858472959E-2</c:v>
                </c:pt>
                <c:pt idx="4">
                  <c:v>-0.31871574001566172</c:v>
                </c:pt>
                <c:pt idx="5">
                  <c:v>-0.27067669172932329</c:v>
                </c:pt>
                <c:pt idx="6">
                  <c:v>-0.20779220779220775</c:v>
                </c:pt>
                <c:pt idx="7">
                  <c:v>0.4375</c:v>
                </c:pt>
                <c:pt idx="8">
                  <c:v>-0.52631578947368429</c:v>
                </c:pt>
                <c:pt idx="9">
                  <c:v>-8.333333333333337E-2</c:v>
                </c:pt>
                <c:pt idx="10">
                  <c:v>-0.16448445171849424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0EE-4E10-A462-55582F5E2C85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0EE-4E10-A462-55582F5E2C8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0EE-4E10-A462-55582F5E2C8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0EE-4E10-A462-55582F5E2C8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0EE-4E10-A462-55582F5E2C8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80EE-4E10-A462-55582F5E2C8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80EE-4E10-A462-55582F5E2C8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80EE-4E10-A462-55582F5E2C85}"/>
              </c:ext>
            </c:extLst>
          </c:dPt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mes'!$T$10:$T$11,'viaj aloj lugar residen mes'!$T$14:$T$22)</c:f>
              <c:numCache>
                <c:formatCode>0.0%</c:formatCode>
                <c:ptCount val="11"/>
                <c:pt idx="0">
                  <c:v>1</c:v>
                </c:pt>
                <c:pt idx="1">
                  <c:v>7.3209975864843124E-2</c:v>
                </c:pt>
                <c:pt idx="2">
                  <c:v>0.92679002413515688</c:v>
                </c:pt>
                <c:pt idx="3">
                  <c:v>0.29873960847412173</c:v>
                </c:pt>
                <c:pt idx="4">
                  <c:v>0.2333065164923572</c:v>
                </c:pt>
                <c:pt idx="5">
                  <c:v>5.2024671493698042E-2</c:v>
                </c:pt>
                <c:pt idx="6">
                  <c:v>3.2716545990882272E-2</c:v>
                </c:pt>
                <c:pt idx="7">
                  <c:v>3.0839367122552964E-2</c:v>
                </c:pt>
                <c:pt idx="8">
                  <c:v>2.4135156878519709E-3</c:v>
                </c:pt>
                <c:pt idx="9">
                  <c:v>2.9498525073746312E-3</c:v>
                </c:pt>
                <c:pt idx="10">
                  <c:v>0.27379994636631805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80EE-4E10-A462-55582F5E2C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acu'!$W$7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2C6-4B57-AEF4-3922706BEE2F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2C6-4B57-AEF4-3922706BEE2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2C6-4B57-AEF4-3922706BEE2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2C6-4B57-AEF4-3922706BEE2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C6-4B57-AEF4-3922706BEE2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C6-4B57-AEF4-3922706BEE2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C6-4B57-AEF4-3922706BEE2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2C6-4B57-AEF4-3922706BEE2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acu'!$W$9:$W$21</c:f>
              <c:numCache>
                <c:formatCode>#,##0</c:formatCode>
                <c:ptCount val="13"/>
                <c:pt idx="0">
                  <c:v>43544</c:v>
                </c:pt>
                <c:pt idx="1">
                  <c:v>10450</c:v>
                </c:pt>
                <c:pt idx="2">
                  <c:v>6853</c:v>
                </c:pt>
                <c:pt idx="3">
                  <c:v>3597</c:v>
                </c:pt>
                <c:pt idx="4">
                  <c:v>33094</c:v>
                </c:pt>
                <c:pt idx="5">
                  <c:v>11854</c:v>
                </c:pt>
                <c:pt idx="6">
                  <c:v>6722</c:v>
                </c:pt>
                <c:pt idx="7">
                  <c:v>2256</c:v>
                </c:pt>
                <c:pt idx="8">
                  <c:v>1105</c:v>
                </c:pt>
                <c:pt idx="9">
                  <c:v>775</c:v>
                </c:pt>
                <c:pt idx="10">
                  <c:v>124</c:v>
                </c:pt>
                <c:pt idx="11">
                  <c:v>126</c:v>
                </c:pt>
                <c:pt idx="12">
                  <c:v>10132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2C6-4B57-AEF4-3922706BEE2F}"/>
            </c:ext>
          </c:extLst>
        </c:ser>
        <c:ser>
          <c:idx val="1"/>
          <c:order val="1"/>
          <c:tx>
            <c:strRef>
              <c:f>'viaj alojados lugar residen acu'!$X$7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-0.11929129080538814</c:v>
                </c:pt>
                <c:pt idx="1">
                  <c:v>-0.4432011935208866</c:v>
                </c:pt>
                <c:pt idx="2">
                  <c:v>-0.49424354243542434</c:v>
                </c:pt>
                <c:pt idx="3">
                  <c:v>-0.31065542353392106</c:v>
                </c:pt>
                <c:pt idx="4">
                  <c:v>7.8894177479298389E-2</c:v>
                </c:pt>
                <c:pt idx="5">
                  <c:v>0.20516470109800733</c:v>
                </c:pt>
                <c:pt idx="6">
                  <c:v>0.10160603080957054</c:v>
                </c:pt>
                <c:pt idx="7">
                  <c:v>-0.18585348249729339</c:v>
                </c:pt>
                <c:pt idx="8">
                  <c:v>0.40406607369758585</c:v>
                </c:pt>
                <c:pt idx="9">
                  <c:v>0.16366366366366369</c:v>
                </c:pt>
                <c:pt idx="10">
                  <c:v>-0.43119266055045868</c:v>
                </c:pt>
                <c:pt idx="11">
                  <c:v>-0.33333333333333337</c:v>
                </c:pt>
                <c:pt idx="12">
                  <c:v>2.6719445818901288E-3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2C6-4B57-AEF4-3922706BEE2F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2C6-4B57-AEF4-3922706BEE2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2C6-4B57-AEF4-3922706BEE2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2C6-4B57-AEF4-3922706BEE2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02C6-4B57-AEF4-3922706BEE2F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02C6-4B57-AEF4-3922706BEE2F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02C6-4B57-AEF4-3922706BEE2F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02C6-4B57-AEF4-3922706BEE2F}"/>
              </c:ext>
            </c:extLst>
          </c:dPt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acu'!$AB$9:$AB$21</c:f>
              <c:numCache>
                <c:formatCode>0.0%</c:formatCode>
                <c:ptCount val="13"/>
                <c:pt idx="0">
                  <c:v>1</c:v>
                </c:pt>
                <c:pt idx="1">
                  <c:v>0.23998713944515893</c:v>
                </c:pt>
                <c:pt idx="2">
                  <c:v>0.15738103986772001</c:v>
                </c:pt>
                <c:pt idx="3">
                  <c:v>8.2606099577438918E-2</c:v>
                </c:pt>
                <c:pt idx="4">
                  <c:v>0.76001286055484107</c:v>
                </c:pt>
                <c:pt idx="5">
                  <c:v>0.27223038765386737</c:v>
                </c:pt>
                <c:pt idx="6">
                  <c:v>0.15437258864596728</c:v>
                </c:pt>
                <c:pt idx="7">
                  <c:v>5.1809663788352014E-2</c:v>
                </c:pt>
                <c:pt idx="8">
                  <c:v>2.5376630534631638E-2</c:v>
                </c:pt>
                <c:pt idx="9">
                  <c:v>1.7798089288995039E-2</c:v>
                </c:pt>
                <c:pt idx="10">
                  <c:v>2.8476942862392064E-3</c:v>
                </c:pt>
                <c:pt idx="11">
                  <c:v>2.8936248392430644E-3</c:v>
                </c:pt>
                <c:pt idx="12">
                  <c:v>0.23268418151754547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2C6-4B57-AEF4-3922706BE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32C-4CB7-AFA3-4DA8B96FB96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TF'!$C$9:$C$21</c:f>
              <c:numCache>
                <c:formatCode>#,##0</c:formatCode>
                <c:ptCount val="13"/>
                <c:pt idx="0">
                  <c:v>24581</c:v>
                </c:pt>
                <c:pt idx="1">
                  <c:v>19884</c:v>
                </c:pt>
                <c:pt idx="2">
                  <c:v>24109</c:v>
                </c:pt>
                <c:pt idx="3">
                  <c:v>14923</c:v>
                </c:pt>
                <c:pt idx="4">
                  <c:v>15812</c:v>
                </c:pt>
                <c:pt idx="5">
                  <c:v>18125</c:v>
                </c:pt>
                <c:pt idx="6">
                  <c:v>16944</c:v>
                </c:pt>
                <c:pt idx="7">
                  <c:v>16598</c:v>
                </c:pt>
                <c:pt idx="8">
                  <c:v>20450</c:v>
                </c:pt>
                <c:pt idx="9">
                  <c:v>18601</c:v>
                </c:pt>
                <c:pt idx="10">
                  <c:v>22771</c:v>
                </c:pt>
                <c:pt idx="11">
                  <c:v>21989</c:v>
                </c:pt>
                <c:pt idx="12">
                  <c:v>234787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2C-4CB7-AFA3-4DA8B96FB966}"/>
            </c:ext>
          </c:extLst>
        </c:ser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32C-4CB7-AFA3-4DA8B96FB966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13922</c:v>
                </c:pt>
                <c:pt idx="1">
                  <c:v>13217</c:v>
                </c:pt>
                <c:pt idx="2">
                  <c:v>17020</c:v>
                </c:pt>
                <c:pt idx="3">
                  <c:v>12113</c:v>
                </c:pt>
                <c:pt idx="4">
                  <c:v>11098</c:v>
                </c:pt>
                <c:pt idx="5">
                  <c:v>11814</c:v>
                </c:pt>
                <c:pt idx="6">
                  <c:v>11471</c:v>
                </c:pt>
                <c:pt idx="7">
                  <c:v>14845</c:v>
                </c:pt>
                <c:pt idx="8">
                  <c:v>13618</c:v>
                </c:pt>
                <c:pt idx="9">
                  <c:v>14638</c:v>
                </c:pt>
                <c:pt idx="10">
                  <c:v>16513</c:v>
                </c:pt>
                <c:pt idx="11">
                  <c:v>18070</c:v>
                </c:pt>
                <c:pt idx="12">
                  <c:v>168339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2C-4CB7-AFA3-4DA8B96FB966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32C-4CB7-AFA3-4DA8B96FB96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17982</c:v>
                </c:pt>
                <c:pt idx="1">
                  <c:v>16181</c:v>
                </c:pt>
                <c:pt idx="2">
                  <c:v>18269</c:v>
                </c:pt>
                <c:pt idx="3">
                  <c:v>13117</c:v>
                </c:pt>
                <c:pt idx="4">
                  <c:v>10740</c:v>
                </c:pt>
                <c:pt idx="5">
                  <c:v>11134</c:v>
                </c:pt>
                <c:pt idx="6">
                  <c:v>10514</c:v>
                </c:pt>
                <c:pt idx="7">
                  <c:v>12529</c:v>
                </c:pt>
                <c:pt idx="8">
                  <c:v>13736</c:v>
                </c:pt>
                <c:pt idx="9">
                  <c:v>17811</c:v>
                </c:pt>
                <c:pt idx="10">
                  <c:v>20095</c:v>
                </c:pt>
                <c:pt idx="11">
                  <c:v>19927</c:v>
                </c:pt>
                <c:pt idx="12">
                  <c:v>182035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32C-4CB7-AFA3-4DA8B96FB966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32C-4CB7-AFA3-4DA8B96FB96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32C-4CB7-AFA3-4DA8B96FB96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21297</c:v>
                </c:pt>
                <c:pt idx="1">
                  <c:v>18659</c:v>
                </c:pt>
                <c:pt idx="2">
                  <c:v>20797</c:v>
                </c:pt>
                <c:pt idx="3">
                  <c:v>14586</c:v>
                </c:pt>
                <c:pt idx="4">
                  <c:v>7817</c:v>
                </c:pt>
                <c:pt idx="5">
                  <c:v>12283</c:v>
                </c:pt>
                <c:pt idx="6">
                  <c:v>12513</c:v>
                </c:pt>
                <c:pt idx="7">
                  <c:v>16653</c:v>
                </c:pt>
                <c:pt idx="8">
                  <c:v>17692</c:v>
                </c:pt>
                <c:pt idx="9">
                  <c:v>17886</c:v>
                </c:pt>
                <c:pt idx="10">
                  <c:v>15945</c:v>
                </c:pt>
                <c:pt idx="12">
                  <c:v>176128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32C-4CB7-AFA3-4DA8B96FB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32C-4CB7-AFA3-4DA8B96FB96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32C-4CB7-AFA3-4DA8B96FB96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32C-4CB7-AFA3-4DA8B96FB96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32C-4CB7-AFA3-4DA8B96FB96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32C-4CB7-AFA3-4DA8B96FB96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32C-4CB7-AFA3-4DA8B96FB96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32C-4CB7-AFA3-4DA8B96FB96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32C-4CB7-AFA3-4DA8B96FB96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32C-4CB7-AFA3-4DA8B96FB96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32C-4CB7-AFA3-4DA8B96FB96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32C-4CB7-AFA3-4DA8B96FB96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32C-4CB7-AFA3-4DA8B96FB96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32C-4CB7-AFA3-4DA8B96FB966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0.18435101768435103</c:v>
                </c:pt>
                <c:pt idx="1">
                  <c:v>0.1531425746245596</c:v>
                </c:pt>
                <c:pt idx="2">
                  <c:v>0.13837648475559683</c:v>
                </c:pt>
                <c:pt idx="3">
                  <c:v>0.11199207135778</c:v>
                </c:pt>
                <c:pt idx="4">
                  <c:v>-0.27216014897579144</c:v>
                </c:pt>
                <c:pt idx="5">
                  <c:v>0.10319741332854315</c:v>
                </c:pt>
                <c:pt idx="6">
                  <c:v>0.1901274491154652</c:v>
                </c:pt>
                <c:pt idx="7">
                  <c:v>0.32915635725117731</c:v>
                </c:pt>
                <c:pt idx="8">
                  <c:v>0.28800232964472916</c:v>
                </c:pt>
                <c:pt idx="9">
                  <c:v>4.2108809162877403E-3</c:v>
                </c:pt>
                <c:pt idx="10">
                  <c:v>-0.20651903458571785</c:v>
                </c:pt>
                <c:pt idx="12">
                  <c:v>8.648555284131576E-2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32C-4CB7-AFA3-4DA8B96FB966}"/>
            </c:ext>
          </c:extLst>
        </c:ser>
        <c:ser>
          <c:idx val="4"/>
          <c:order val="5"/>
          <c:tx>
            <c:strRef>
              <c:f>'Pernoctaciones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TF'!$O$9:$O$21</c:f>
              <c:numCache>
                <c:formatCode>0.0%</c:formatCode>
                <c:ptCount val="13"/>
                <c:pt idx="0">
                  <c:v>-0.1335991212725276</c:v>
                </c:pt>
                <c:pt idx="1">
                  <c:v>-6.1607322470327852E-2</c:v>
                </c:pt>
                <c:pt idx="2">
                  <c:v>-0.1373760836202248</c:v>
                </c:pt>
                <c:pt idx="3">
                  <c:v>-2.2582590631910482E-2</c:v>
                </c:pt>
                <c:pt idx="4">
                  <c:v>-0.50562863647862377</c:v>
                </c:pt>
                <c:pt idx="5">
                  <c:v>-0.32231724137931039</c:v>
                </c:pt>
                <c:pt idx="6">
                  <c:v>-0.26150849858356939</c:v>
                </c:pt>
                <c:pt idx="7">
                  <c:v>3.3136522472587693E-3</c:v>
                </c:pt>
                <c:pt idx="8">
                  <c:v>-0.13486552567237164</c:v>
                </c:pt>
                <c:pt idx="9">
                  <c:v>-3.8438793613246647E-2</c:v>
                </c:pt>
                <c:pt idx="10">
                  <c:v>-0.29976724781520359</c:v>
                </c:pt>
                <c:pt idx="12">
                  <c:v>-0.17232304814894872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32C-4CB7-AFA3-4DA8B96FB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DCA-4830-BA70-C51079D0A54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TF'!$C$31:$C$43</c:f>
              <c:numCache>
                <c:formatCode>#,##0</c:formatCode>
                <c:ptCount val="13"/>
                <c:pt idx="0">
                  <c:v>2210</c:v>
                </c:pt>
                <c:pt idx="1">
                  <c:v>1915</c:v>
                </c:pt>
                <c:pt idx="2">
                  <c:v>2142</c:v>
                </c:pt>
                <c:pt idx="3">
                  <c:v>2852</c:v>
                </c:pt>
                <c:pt idx="4">
                  <c:v>2250</c:v>
                </c:pt>
                <c:pt idx="5">
                  <c:v>2571</c:v>
                </c:pt>
                <c:pt idx="6">
                  <c:v>2710</c:v>
                </c:pt>
                <c:pt idx="7">
                  <c:v>3536</c:v>
                </c:pt>
                <c:pt idx="8">
                  <c:v>4209</c:v>
                </c:pt>
                <c:pt idx="9">
                  <c:v>3643</c:v>
                </c:pt>
                <c:pt idx="10">
                  <c:v>1754</c:v>
                </c:pt>
                <c:pt idx="11">
                  <c:v>1177</c:v>
                </c:pt>
                <c:pt idx="12">
                  <c:v>30969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CA-4830-BA70-C51079D0A543}"/>
            </c:ext>
          </c:extLst>
        </c:ser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DCA-4830-BA70-C51079D0A543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942</c:v>
                </c:pt>
                <c:pt idx="1">
                  <c:v>610</c:v>
                </c:pt>
                <c:pt idx="2">
                  <c:v>1784</c:v>
                </c:pt>
                <c:pt idx="3">
                  <c:v>903</c:v>
                </c:pt>
                <c:pt idx="4">
                  <c:v>1407</c:v>
                </c:pt>
                <c:pt idx="5">
                  <c:v>1369</c:v>
                </c:pt>
                <c:pt idx="6">
                  <c:v>1203</c:v>
                </c:pt>
                <c:pt idx="7">
                  <c:v>3184</c:v>
                </c:pt>
                <c:pt idx="8">
                  <c:v>1825</c:v>
                </c:pt>
                <c:pt idx="9">
                  <c:v>2115</c:v>
                </c:pt>
                <c:pt idx="10">
                  <c:v>2957</c:v>
                </c:pt>
                <c:pt idx="11">
                  <c:v>2919</c:v>
                </c:pt>
                <c:pt idx="12">
                  <c:v>21218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CA-4830-BA70-C51079D0A543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DCA-4830-BA70-C51079D0A54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6722</c:v>
                </c:pt>
                <c:pt idx="1">
                  <c:v>3306</c:v>
                </c:pt>
                <c:pt idx="2">
                  <c:v>3072</c:v>
                </c:pt>
                <c:pt idx="3">
                  <c:v>3399</c:v>
                </c:pt>
                <c:pt idx="4">
                  <c:v>3612</c:v>
                </c:pt>
                <c:pt idx="5">
                  <c:v>2638</c:v>
                </c:pt>
                <c:pt idx="6">
                  <c:v>2644</c:v>
                </c:pt>
                <c:pt idx="7">
                  <c:v>2887</c:v>
                </c:pt>
                <c:pt idx="8">
                  <c:v>3190</c:v>
                </c:pt>
                <c:pt idx="9">
                  <c:v>2565</c:v>
                </c:pt>
                <c:pt idx="10">
                  <c:v>2171</c:v>
                </c:pt>
                <c:pt idx="11">
                  <c:v>4029</c:v>
                </c:pt>
                <c:pt idx="12">
                  <c:v>40235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DCA-4830-BA70-C51079D0A543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DCA-4830-BA70-C51079D0A54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DCA-4830-BA70-C51079D0A54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1440</c:v>
                </c:pt>
                <c:pt idx="1">
                  <c:v>2089</c:v>
                </c:pt>
                <c:pt idx="2">
                  <c:v>4827</c:v>
                </c:pt>
                <c:pt idx="3">
                  <c:v>2132</c:v>
                </c:pt>
                <c:pt idx="4">
                  <c:v>1512</c:v>
                </c:pt>
                <c:pt idx="5">
                  <c:v>1891</c:v>
                </c:pt>
                <c:pt idx="6">
                  <c:v>2110</c:v>
                </c:pt>
                <c:pt idx="7">
                  <c:v>2116</c:v>
                </c:pt>
                <c:pt idx="8">
                  <c:v>2770</c:v>
                </c:pt>
                <c:pt idx="9">
                  <c:v>2189</c:v>
                </c:pt>
                <c:pt idx="10">
                  <c:v>682</c:v>
                </c:pt>
                <c:pt idx="12">
                  <c:v>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DCA-4830-BA70-C51079D0A5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DCA-4830-BA70-C51079D0A54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DCA-4830-BA70-C51079D0A54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CA-4830-BA70-C51079D0A54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CA-4830-BA70-C51079D0A54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DCA-4830-BA70-C51079D0A54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DCA-4830-BA70-C51079D0A54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DCA-4830-BA70-C51079D0A54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DCA-4830-BA70-C51079D0A54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DCA-4830-BA70-C51079D0A54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DCA-4830-BA70-C51079D0A54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DCA-4830-BA70-C51079D0A54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DCA-4830-BA70-C51079D0A54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DCA-4830-BA70-C51079D0A543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-0.78577804224933057</c:v>
                </c:pt>
                <c:pt idx="1">
                  <c:v>-0.36811857229280098</c:v>
                </c:pt>
                <c:pt idx="2">
                  <c:v>0.5712890625</c:v>
                </c:pt>
                <c:pt idx="3">
                  <c:v>-0.37275669314504267</c:v>
                </c:pt>
                <c:pt idx="4">
                  <c:v>-0.58139534883720922</c:v>
                </c:pt>
                <c:pt idx="5">
                  <c:v>-0.28316906747536008</c:v>
                </c:pt>
                <c:pt idx="6">
                  <c:v>-0.20196671709531011</c:v>
                </c:pt>
                <c:pt idx="7">
                  <c:v>-0.26705923103567719</c:v>
                </c:pt>
                <c:pt idx="8">
                  <c:v>-0.13166144200626961</c:v>
                </c:pt>
                <c:pt idx="9">
                  <c:v>-0.14658869395711505</c:v>
                </c:pt>
                <c:pt idx="10">
                  <c:v>-0.6858590511285122</c:v>
                </c:pt>
                <c:pt idx="12">
                  <c:v>-0.3438104181627355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DCA-4830-BA70-C51079D0A543}"/>
            </c:ext>
          </c:extLst>
        </c:ser>
        <c:ser>
          <c:idx val="4"/>
          <c:order val="5"/>
          <c:tx>
            <c:strRef>
              <c:f>'Pernoctaciones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TF'!$O$31:$O$43</c:f>
              <c:numCache>
                <c:formatCode>0.0%</c:formatCode>
                <c:ptCount val="13"/>
                <c:pt idx="0">
                  <c:v>-0.34841628959276016</c:v>
                </c:pt>
                <c:pt idx="1">
                  <c:v>9.0861618798955712E-2</c:v>
                </c:pt>
                <c:pt idx="2">
                  <c:v>1.2535014005602241</c:v>
                </c:pt>
                <c:pt idx="3">
                  <c:v>-0.25245441795231416</c:v>
                </c:pt>
                <c:pt idx="4">
                  <c:v>-0.32799999999999996</c:v>
                </c:pt>
                <c:pt idx="5">
                  <c:v>-0.26448852586542204</c:v>
                </c:pt>
                <c:pt idx="6">
                  <c:v>-0.22140221402214022</c:v>
                </c:pt>
                <c:pt idx="7">
                  <c:v>-0.40158371040723984</c:v>
                </c:pt>
                <c:pt idx="8">
                  <c:v>-0.34188643383226425</c:v>
                </c:pt>
                <c:pt idx="9">
                  <c:v>-0.39912160307438926</c:v>
                </c:pt>
                <c:pt idx="10">
                  <c:v>-0.61117445838084383</c:v>
                </c:pt>
                <c:pt idx="12">
                  <c:v>-0.20253759398496241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DCA-4830-BA70-C51079D0A5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B09-4414-8DB5-6529773E1E4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TF'!$C$53:$C$65</c:f>
              <c:numCache>
                <c:formatCode>#,##0</c:formatCode>
                <c:ptCount val="13"/>
                <c:pt idx="0">
                  <c:v>1334</c:v>
                </c:pt>
                <c:pt idx="1">
                  <c:v>1064</c:v>
                </c:pt>
                <c:pt idx="2">
                  <c:v>1309</c:v>
                </c:pt>
                <c:pt idx="3">
                  <c:v>1046</c:v>
                </c:pt>
                <c:pt idx="4">
                  <c:v>1367</c:v>
                </c:pt>
                <c:pt idx="5">
                  <c:v>1374</c:v>
                </c:pt>
                <c:pt idx="6">
                  <c:v>1777</c:v>
                </c:pt>
                <c:pt idx="7">
                  <c:v>1555</c:v>
                </c:pt>
                <c:pt idx="8">
                  <c:v>2661</c:v>
                </c:pt>
                <c:pt idx="9">
                  <c:v>2962</c:v>
                </c:pt>
                <c:pt idx="10">
                  <c:v>933</c:v>
                </c:pt>
                <c:pt idx="11">
                  <c:v>626</c:v>
                </c:pt>
                <c:pt idx="12">
                  <c:v>18008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09-4414-8DB5-6529773E1E4B}"/>
            </c:ext>
          </c:extLst>
        </c:ser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B09-4414-8DB5-6529773E1E4B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843</c:v>
                </c:pt>
                <c:pt idx="1">
                  <c:v>552</c:v>
                </c:pt>
                <c:pt idx="2">
                  <c:v>1584</c:v>
                </c:pt>
                <c:pt idx="3">
                  <c:v>851</c:v>
                </c:pt>
                <c:pt idx="4">
                  <c:v>944</c:v>
                </c:pt>
                <c:pt idx="5">
                  <c:v>862</c:v>
                </c:pt>
                <c:pt idx="6">
                  <c:v>739</c:v>
                </c:pt>
                <c:pt idx="7">
                  <c:v>1413</c:v>
                </c:pt>
                <c:pt idx="8">
                  <c:v>1401</c:v>
                </c:pt>
                <c:pt idx="9">
                  <c:v>1534</c:v>
                </c:pt>
                <c:pt idx="10">
                  <c:v>1893</c:v>
                </c:pt>
                <c:pt idx="11">
                  <c:v>1612</c:v>
                </c:pt>
                <c:pt idx="12">
                  <c:v>14228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09-4414-8DB5-6529773E1E4B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B09-4414-8DB5-6529773E1E4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1740</c:v>
                </c:pt>
                <c:pt idx="1">
                  <c:v>1148</c:v>
                </c:pt>
                <c:pt idx="2">
                  <c:v>1437</c:v>
                </c:pt>
                <c:pt idx="3">
                  <c:v>1028</c:v>
                </c:pt>
                <c:pt idx="4">
                  <c:v>841</c:v>
                </c:pt>
                <c:pt idx="5">
                  <c:v>1029</c:v>
                </c:pt>
                <c:pt idx="6">
                  <c:v>857</c:v>
                </c:pt>
                <c:pt idx="7">
                  <c:v>1437</c:v>
                </c:pt>
                <c:pt idx="8">
                  <c:v>925</c:v>
                </c:pt>
                <c:pt idx="9">
                  <c:v>1410</c:v>
                </c:pt>
                <c:pt idx="10">
                  <c:v>1531</c:v>
                </c:pt>
                <c:pt idx="11">
                  <c:v>1688</c:v>
                </c:pt>
                <c:pt idx="12">
                  <c:v>15071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B09-4414-8DB5-6529773E1E4B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B09-4414-8DB5-6529773E1E4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B09-4414-8DB5-6529773E1E4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940</c:v>
                </c:pt>
                <c:pt idx="1">
                  <c:v>1412</c:v>
                </c:pt>
                <c:pt idx="2">
                  <c:v>1780</c:v>
                </c:pt>
                <c:pt idx="3">
                  <c:v>652</c:v>
                </c:pt>
                <c:pt idx="4">
                  <c:v>401</c:v>
                </c:pt>
                <c:pt idx="5">
                  <c:v>1248</c:v>
                </c:pt>
                <c:pt idx="6">
                  <c:v>786</c:v>
                </c:pt>
                <c:pt idx="7">
                  <c:v>1083</c:v>
                </c:pt>
                <c:pt idx="8">
                  <c:v>779</c:v>
                </c:pt>
                <c:pt idx="9">
                  <c:v>775</c:v>
                </c:pt>
                <c:pt idx="10">
                  <c:v>566</c:v>
                </c:pt>
                <c:pt idx="12">
                  <c:v>10422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B09-4414-8DB5-6529773E1E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B09-4414-8DB5-6529773E1E4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B09-4414-8DB5-6529773E1E4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B09-4414-8DB5-6529773E1E4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B09-4414-8DB5-6529773E1E4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B09-4414-8DB5-6529773E1E4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B09-4414-8DB5-6529773E1E4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B09-4414-8DB5-6529773E1E4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B09-4414-8DB5-6529773E1E4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B09-4414-8DB5-6529773E1E4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B09-4414-8DB5-6529773E1E4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B09-4414-8DB5-6529773E1E4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B09-4414-8DB5-6529773E1E4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B09-4414-8DB5-6529773E1E4B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-0.45977011494252873</c:v>
                </c:pt>
                <c:pt idx="1">
                  <c:v>0.2299651567944252</c:v>
                </c:pt>
                <c:pt idx="2">
                  <c:v>0.23869171885873341</c:v>
                </c:pt>
                <c:pt idx="3">
                  <c:v>-0.36575875486381326</c:v>
                </c:pt>
                <c:pt idx="4">
                  <c:v>-0.52318668252080858</c:v>
                </c:pt>
                <c:pt idx="5">
                  <c:v>0.2128279883381925</c:v>
                </c:pt>
                <c:pt idx="6">
                  <c:v>-8.2847141190198315E-2</c:v>
                </c:pt>
                <c:pt idx="7">
                  <c:v>-0.24634655532359084</c:v>
                </c:pt>
                <c:pt idx="8">
                  <c:v>-0.15783783783783789</c:v>
                </c:pt>
                <c:pt idx="9">
                  <c:v>-0.45035460992907805</c:v>
                </c:pt>
                <c:pt idx="10">
                  <c:v>-0.63030698889614634</c:v>
                </c:pt>
                <c:pt idx="12">
                  <c:v>-0.22125084061869538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B09-4414-8DB5-6529773E1E4B}"/>
            </c:ext>
          </c:extLst>
        </c:ser>
        <c:ser>
          <c:idx val="4"/>
          <c:order val="5"/>
          <c:tx>
            <c:strRef>
              <c:f>'Pernoctaciones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TF'!$O$53:$O$65</c:f>
              <c:numCache>
                <c:formatCode>0.0%</c:formatCode>
                <c:ptCount val="13"/>
                <c:pt idx="0">
                  <c:v>-0.29535232383808097</c:v>
                </c:pt>
                <c:pt idx="1">
                  <c:v>0.3270676691729324</c:v>
                </c:pt>
                <c:pt idx="2">
                  <c:v>0.35981665393430107</c:v>
                </c:pt>
                <c:pt idx="3">
                  <c:v>-0.37667304015296366</c:v>
                </c:pt>
                <c:pt idx="4">
                  <c:v>-0.70665691294806143</c:v>
                </c:pt>
                <c:pt idx="5">
                  <c:v>-9.1703056768558944E-2</c:v>
                </c:pt>
                <c:pt idx="6">
                  <c:v>-0.55768148564997189</c:v>
                </c:pt>
                <c:pt idx="7">
                  <c:v>-0.3035369774919614</c:v>
                </c:pt>
                <c:pt idx="8">
                  <c:v>-0.70725291243893273</c:v>
                </c:pt>
                <c:pt idx="9">
                  <c:v>-0.73835246455097914</c:v>
                </c:pt>
                <c:pt idx="10">
                  <c:v>-0.39335476956055737</c:v>
                </c:pt>
                <c:pt idx="12">
                  <c:v>-0.40041422160856055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B09-4414-8DB5-6529773E1E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6F2-4DB7-91CD-B71B8D3C531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TF'!$C$75:$C$87</c:f>
              <c:numCache>
                <c:formatCode>#,##0</c:formatCode>
                <c:ptCount val="13"/>
                <c:pt idx="0">
                  <c:v>876</c:v>
                </c:pt>
                <c:pt idx="1">
                  <c:v>851</c:v>
                </c:pt>
                <c:pt idx="2">
                  <c:v>833</c:v>
                </c:pt>
                <c:pt idx="3">
                  <c:v>1806</c:v>
                </c:pt>
                <c:pt idx="4">
                  <c:v>883</c:v>
                </c:pt>
                <c:pt idx="5">
                  <c:v>1197</c:v>
                </c:pt>
                <c:pt idx="6">
                  <c:v>933</c:v>
                </c:pt>
                <c:pt idx="7">
                  <c:v>1981</c:v>
                </c:pt>
                <c:pt idx="8">
                  <c:v>1548</c:v>
                </c:pt>
                <c:pt idx="9">
                  <c:v>681</c:v>
                </c:pt>
                <c:pt idx="10">
                  <c:v>821</c:v>
                </c:pt>
                <c:pt idx="11">
                  <c:v>551</c:v>
                </c:pt>
                <c:pt idx="12">
                  <c:v>12961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F2-4DB7-91CD-B71B8D3C5312}"/>
            </c:ext>
          </c:extLst>
        </c:ser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6F2-4DB7-91CD-B71B8D3C5312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99</c:v>
                </c:pt>
                <c:pt idx="1">
                  <c:v>58</c:v>
                </c:pt>
                <c:pt idx="2">
                  <c:v>200</c:v>
                </c:pt>
                <c:pt idx="3">
                  <c:v>52</c:v>
                </c:pt>
                <c:pt idx="4">
                  <c:v>463</c:v>
                </c:pt>
                <c:pt idx="5">
                  <c:v>507</c:v>
                </c:pt>
                <c:pt idx="6">
                  <c:v>464</c:v>
                </c:pt>
                <c:pt idx="7">
                  <c:v>1771</c:v>
                </c:pt>
                <c:pt idx="8">
                  <c:v>424</c:v>
                </c:pt>
                <c:pt idx="9">
                  <c:v>581</c:v>
                </c:pt>
                <c:pt idx="10">
                  <c:v>1064</c:v>
                </c:pt>
                <c:pt idx="11">
                  <c:v>1307</c:v>
                </c:pt>
                <c:pt idx="12">
                  <c:v>6990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F2-4DB7-91CD-B71B8D3C5312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6F2-4DB7-91CD-B71B8D3C531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4982</c:v>
                </c:pt>
                <c:pt idx="1">
                  <c:v>2158</c:v>
                </c:pt>
                <c:pt idx="2">
                  <c:v>1635</c:v>
                </c:pt>
                <c:pt idx="3">
                  <c:v>2371</c:v>
                </c:pt>
                <c:pt idx="4">
                  <c:v>2771</c:v>
                </c:pt>
                <c:pt idx="5">
                  <c:v>1609</c:v>
                </c:pt>
                <c:pt idx="6">
                  <c:v>1787</c:v>
                </c:pt>
                <c:pt idx="7">
                  <c:v>1450</c:v>
                </c:pt>
                <c:pt idx="8">
                  <c:v>2265</c:v>
                </c:pt>
                <c:pt idx="9">
                  <c:v>1155</c:v>
                </c:pt>
                <c:pt idx="10">
                  <c:v>640</c:v>
                </c:pt>
                <c:pt idx="11">
                  <c:v>2341</c:v>
                </c:pt>
                <c:pt idx="12">
                  <c:v>25164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6F2-4DB7-91CD-B71B8D3C5312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6F2-4DB7-91CD-B71B8D3C531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6F2-4DB7-91CD-B71B8D3C531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500</c:v>
                </c:pt>
                <c:pt idx="1">
                  <c:v>677</c:v>
                </c:pt>
                <c:pt idx="2">
                  <c:v>3047</c:v>
                </c:pt>
                <c:pt idx="3">
                  <c:v>1480</c:v>
                </c:pt>
                <c:pt idx="4">
                  <c:v>1111</c:v>
                </c:pt>
                <c:pt idx="5">
                  <c:v>643</c:v>
                </c:pt>
                <c:pt idx="6">
                  <c:v>1324</c:v>
                </c:pt>
                <c:pt idx="7">
                  <c:v>1033</c:v>
                </c:pt>
                <c:pt idx="8">
                  <c:v>1991</c:v>
                </c:pt>
                <c:pt idx="9">
                  <c:v>1414</c:v>
                </c:pt>
                <c:pt idx="10">
                  <c:v>116</c:v>
                </c:pt>
                <c:pt idx="12">
                  <c:v>13336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6F2-4DB7-91CD-B71B8D3C5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6F2-4DB7-91CD-B71B8D3C531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6F2-4DB7-91CD-B71B8D3C531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F2-4DB7-91CD-B71B8D3C531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F2-4DB7-91CD-B71B8D3C531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6F2-4DB7-91CD-B71B8D3C531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6F2-4DB7-91CD-B71B8D3C531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6F2-4DB7-91CD-B71B8D3C531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6F2-4DB7-91CD-B71B8D3C531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6F2-4DB7-91CD-B71B8D3C531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6F2-4DB7-91CD-B71B8D3C531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6F2-4DB7-91CD-B71B8D3C531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6F2-4DB7-91CD-B71B8D3C531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6F2-4DB7-91CD-B71B8D3C5312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-0.89963869931754314</c:v>
                </c:pt>
                <c:pt idx="1">
                  <c:v>-0.68628359592215016</c:v>
                </c:pt>
                <c:pt idx="2">
                  <c:v>0.8636085626911314</c:v>
                </c:pt>
                <c:pt idx="3">
                  <c:v>-0.37579080556727118</c:v>
                </c:pt>
                <c:pt idx="4">
                  <c:v>-0.59906171057380009</c:v>
                </c:pt>
                <c:pt idx="5">
                  <c:v>-0.60037290242386576</c:v>
                </c:pt>
                <c:pt idx="6">
                  <c:v>-0.25909345271404594</c:v>
                </c:pt>
                <c:pt idx="7">
                  <c:v>-0.28758620689655168</c:v>
                </c:pt>
                <c:pt idx="8">
                  <c:v>-0.12097130242825604</c:v>
                </c:pt>
                <c:pt idx="9">
                  <c:v>0.22424242424242413</c:v>
                </c:pt>
                <c:pt idx="10">
                  <c:v>-0.81874999999999998</c:v>
                </c:pt>
                <c:pt idx="12">
                  <c:v>-0.41567716776935548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6F2-4DB7-91CD-B71B8D3C5312}"/>
            </c:ext>
          </c:extLst>
        </c:ser>
        <c:ser>
          <c:idx val="4"/>
          <c:order val="5"/>
          <c:tx>
            <c:strRef>
              <c:f>'Pernoctaciones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TF'!$O$75:$O$87</c:f>
              <c:numCache>
                <c:formatCode>0.0%</c:formatCode>
                <c:ptCount val="13"/>
                <c:pt idx="0">
                  <c:v>-0.42922374429223742</c:v>
                </c:pt>
                <c:pt idx="1">
                  <c:v>-0.20446533490011753</c:v>
                </c:pt>
                <c:pt idx="2">
                  <c:v>2.6578631452581032</c:v>
                </c:pt>
                <c:pt idx="3">
                  <c:v>-0.18050941306755264</c:v>
                </c:pt>
                <c:pt idx="4">
                  <c:v>0.25821064552661377</c:v>
                </c:pt>
                <c:pt idx="5">
                  <c:v>-0.46282372598162069</c:v>
                </c:pt>
                <c:pt idx="6">
                  <c:v>0.41907824222936774</c:v>
                </c:pt>
                <c:pt idx="7">
                  <c:v>-0.47854618879353861</c:v>
                </c:pt>
                <c:pt idx="8">
                  <c:v>0.28617571059431524</c:v>
                </c:pt>
                <c:pt idx="9">
                  <c:v>1.076358296622614</c:v>
                </c:pt>
                <c:pt idx="10">
                  <c:v>-0.85870889159561514</c:v>
                </c:pt>
                <c:pt idx="12">
                  <c:v>7.4617244157937135E-2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6F2-4DB7-91CD-B71B8D3C5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EFD-451E-A274-D3E9AD84137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TF'!$C$53:$C$65</c:f>
              <c:numCache>
                <c:formatCode>#,##0</c:formatCode>
                <c:ptCount val="13"/>
                <c:pt idx="0">
                  <c:v>494</c:v>
                </c:pt>
                <c:pt idx="1">
                  <c:v>306</c:v>
                </c:pt>
                <c:pt idx="2">
                  <c:v>307</c:v>
                </c:pt>
                <c:pt idx="3">
                  <c:v>306</c:v>
                </c:pt>
                <c:pt idx="4">
                  <c:v>377</c:v>
                </c:pt>
                <c:pt idx="5">
                  <c:v>340</c:v>
                </c:pt>
                <c:pt idx="6">
                  <c:v>645</c:v>
                </c:pt>
                <c:pt idx="7">
                  <c:v>359</c:v>
                </c:pt>
                <c:pt idx="8">
                  <c:v>397</c:v>
                </c:pt>
                <c:pt idx="9">
                  <c:v>517</c:v>
                </c:pt>
                <c:pt idx="10">
                  <c:v>314</c:v>
                </c:pt>
                <c:pt idx="11">
                  <c:v>203</c:v>
                </c:pt>
                <c:pt idx="12">
                  <c:v>4565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FD-451E-A274-D3E9AD841370}"/>
            </c:ext>
          </c:extLst>
        </c:ser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EFD-451E-A274-D3E9AD841370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125</c:v>
                </c:pt>
                <c:pt idx="1">
                  <c:v>91</c:v>
                </c:pt>
                <c:pt idx="2">
                  <c:v>335</c:v>
                </c:pt>
                <c:pt idx="3">
                  <c:v>211</c:v>
                </c:pt>
                <c:pt idx="4">
                  <c:v>241</c:v>
                </c:pt>
                <c:pt idx="5">
                  <c:v>238</c:v>
                </c:pt>
                <c:pt idx="6">
                  <c:v>256</c:v>
                </c:pt>
                <c:pt idx="7">
                  <c:v>311</c:v>
                </c:pt>
                <c:pt idx="8">
                  <c:v>233</c:v>
                </c:pt>
                <c:pt idx="9">
                  <c:v>224</c:v>
                </c:pt>
                <c:pt idx="10">
                  <c:v>527</c:v>
                </c:pt>
                <c:pt idx="11">
                  <c:v>455</c:v>
                </c:pt>
                <c:pt idx="12">
                  <c:v>3247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FD-451E-A274-D3E9AD841370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EFD-451E-A274-D3E9AD84137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741</c:v>
                </c:pt>
                <c:pt idx="1">
                  <c:v>455</c:v>
                </c:pt>
                <c:pt idx="2">
                  <c:v>614</c:v>
                </c:pt>
                <c:pt idx="3">
                  <c:v>477</c:v>
                </c:pt>
                <c:pt idx="4">
                  <c:v>437</c:v>
                </c:pt>
                <c:pt idx="5">
                  <c:v>374</c:v>
                </c:pt>
                <c:pt idx="6">
                  <c:v>291</c:v>
                </c:pt>
                <c:pt idx="7">
                  <c:v>397</c:v>
                </c:pt>
                <c:pt idx="8">
                  <c:v>337</c:v>
                </c:pt>
                <c:pt idx="9">
                  <c:v>456</c:v>
                </c:pt>
                <c:pt idx="10">
                  <c:v>377</c:v>
                </c:pt>
                <c:pt idx="11">
                  <c:v>483</c:v>
                </c:pt>
                <c:pt idx="12">
                  <c:v>5439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EFD-451E-A274-D3E9AD841370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EFD-451E-A274-D3E9AD84137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EFD-451E-A274-D3E9AD84137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317</c:v>
                </c:pt>
                <c:pt idx="1">
                  <c:v>554</c:v>
                </c:pt>
                <c:pt idx="2">
                  <c:v>578</c:v>
                </c:pt>
                <c:pt idx="3">
                  <c:v>238</c:v>
                </c:pt>
                <c:pt idx="4">
                  <c:v>107</c:v>
                </c:pt>
                <c:pt idx="5">
                  <c:v>283</c:v>
                </c:pt>
                <c:pt idx="6">
                  <c:v>253</c:v>
                </c:pt>
                <c:pt idx="7">
                  <c:v>272</c:v>
                </c:pt>
                <c:pt idx="8">
                  <c:v>209</c:v>
                </c:pt>
                <c:pt idx="9">
                  <c:v>295</c:v>
                </c:pt>
                <c:pt idx="10">
                  <c:v>259</c:v>
                </c:pt>
                <c:pt idx="12">
                  <c:v>3365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EFD-451E-A274-D3E9AD841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EFD-451E-A274-D3E9AD84137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EFD-451E-A274-D3E9AD84137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EFD-451E-A274-D3E9AD84137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EFD-451E-A274-D3E9AD84137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EFD-451E-A274-D3E9AD84137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EFD-451E-A274-D3E9AD84137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EFD-451E-A274-D3E9AD84137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EFD-451E-A274-D3E9AD84137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EFD-451E-A274-D3E9AD84137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EFD-451E-A274-D3E9AD84137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EFD-451E-A274-D3E9AD84137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EFD-451E-A274-D3E9AD84137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EFD-451E-A274-D3E9AD841370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-0.57219973009446701</c:v>
                </c:pt>
                <c:pt idx="1">
                  <c:v>0.21758241758241748</c:v>
                </c:pt>
                <c:pt idx="2">
                  <c:v>-5.8631921824104261E-2</c:v>
                </c:pt>
                <c:pt idx="3">
                  <c:v>-0.50104821802935007</c:v>
                </c:pt>
                <c:pt idx="4">
                  <c:v>-0.75514874141876431</c:v>
                </c:pt>
                <c:pt idx="5">
                  <c:v>-0.24331550802139035</c:v>
                </c:pt>
                <c:pt idx="6">
                  <c:v>-0.13058419243986252</c:v>
                </c:pt>
                <c:pt idx="7">
                  <c:v>-0.31486146095717882</c:v>
                </c:pt>
                <c:pt idx="8">
                  <c:v>-0.37982195845697331</c:v>
                </c:pt>
                <c:pt idx="9">
                  <c:v>-0.35307017543859653</c:v>
                </c:pt>
                <c:pt idx="10">
                  <c:v>-0.3129973474801061</c:v>
                </c:pt>
                <c:pt idx="12">
                  <c:v>-0.32102502017756251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EFD-451E-A274-D3E9AD841370}"/>
            </c:ext>
          </c:extLst>
        </c:ser>
        <c:ser>
          <c:idx val="4"/>
          <c:order val="5"/>
          <c:tx>
            <c:strRef>
              <c:f>'Viajeros entr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TF'!$O$53:$O$65</c:f>
              <c:numCache>
                <c:formatCode>0.0%</c:formatCode>
                <c:ptCount val="13"/>
                <c:pt idx="0">
                  <c:v>-0.3582995951417004</c:v>
                </c:pt>
                <c:pt idx="1">
                  <c:v>0.81045751633986929</c:v>
                </c:pt>
                <c:pt idx="2">
                  <c:v>0.88273615635179148</c:v>
                </c:pt>
                <c:pt idx="3">
                  <c:v>-0.22222222222222221</c:v>
                </c:pt>
                <c:pt idx="4">
                  <c:v>-0.71618037135278523</c:v>
                </c:pt>
                <c:pt idx="5">
                  <c:v>-0.16764705882352937</c:v>
                </c:pt>
                <c:pt idx="6">
                  <c:v>-0.60775193798449612</c:v>
                </c:pt>
                <c:pt idx="7">
                  <c:v>-0.24233983286908078</c:v>
                </c:pt>
                <c:pt idx="8">
                  <c:v>-0.47355163727959693</c:v>
                </c:pt>
                <c:pt idx="9">
                  <c:v>-0.42940038684719539</c:v>
                </c:pt>
                <c:pt idx="10">
                  <c:v>-0.17515923566878977</c:v>
                </c:pt>
                <c:pt idx="12">
                  <c:v>-0.22856487849610274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EFD-451E-A274-D3E9AD841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B2C-4C87-A72D-A954E5532AE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TF'!$C$97:$C$109</c:f>
              <c:numCache>
                <c:formatCode>#,##0</c:formatCode>
                <c:ptCount val="13"/>
                <c:pt idx="0">
                  <c:v>22371</c:v>
                </c:pt>
                <c:pt idx="1">
                  <c:v>17969</c:v>
                </c:pt>
                <c:pt idx="2">
                  <c:v>21967</c:v>
                </c:pt>
                <c:pt idx="3">
                  <c:v>12071</c:v>
                </c:pt>
                <c:pt idx="4">
                  <c:v>13562</c:v>
                </c:pt>
                <c:pt idx="5">
                  <c:v>15554</c:v>
                </c:pt>
                <c:pt idx="6">
                  <c:v>14234</c:v>
                </c:pt>
                <c:pt idx="7">
                  <c:v>13062</c:v>
                </c:pt>
                <c:pt idx="8">
                  <c:v>16241</c:v>
                </c:pt>
                <c:pt idx="9">
                  <c:v>14958</c:v>
                </c:pt>
                <c:pt idx="10">
                  <c:v>21017</c:v>
                </c:pt>
                <c:pt idx="11">
                  <c:v>20812</c:v>
                </c:pt>
                <c:pt idx="12">
                  <c:v>203818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2C-4C87-A72D-A954E5532AEE}"/>
            </c:ext>
          </c:extLst>
        </c:ser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B2C-4C87-A72D-A954E5532AEE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12980</c:v>
                </c:pt>
                <c:pt idx="1">
                  <c:v>12607</c:v>
                </c:pt>
                <c:pt idx="2">
                  <c:v>15236</c:v>
                </c:pt>
                <c:pt idx="3">
                  <c:v>11210</c:v>
                </c:pt>
                <c:pt idx="4">
                  <c:v>9691</c:v>
                </c:pt>
                <c:pt idx="5">
                  <c:v>10445</c:v>
                </c:pt>
                <c:pt idx="6">
                  <c:v>10268</c:v>
                </c:pt>
                <c:pt idx="7">
                  <c:v>11661</c:v>
                </c:pt>
                <c:pt idx="8">
                  <c:v>11793</c:v>
                </c:pt>
                <c:pt idx="9">
                  <c:v>12523</c:v>
                </c:pt>
                <c:pt idx="10">
                  <c:v>13556</c:v>
                </c:pt>
                <c:pt idx="11">
                  <c:v>15151</c:v>
                </c:pt>
                <c:pt idx="12">
                  <c:v>147121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2C-4C87-A72D-A954E5532AEE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B2C-4C87-A72D-A954E5532AE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11260</c:v>
                </c:pt>
                <c:pt idx="1">
                  <c:v>12875</c:v>
                </c:pt>
                <c:pt idx="2">
                  <c:v>15197</c:v>
                </c:pt>
                <c:pt idx="3">
                  <c:v>9718</c:v>
                </c:pt>
                <c:pt idx="4">
                  <c:v>7128</c:v>
                </c:pt>
                <c:pt idx="5">
                  <c:v>8496</c:v>
                </c:pt>
                <c:pt idx="6">
                  <c:v>7870</c:v>
                </c:pt>
                <c:pt idx="7">
                  <c:v>9642</c:v>
                </c:pt>
                <c:pt idx="8">
                  <c:v>10546</c:v>
                </c:pt>
                <c:pt idx="9">
                  <c:v>15246</c:v>
                </c:pt>
                <c:pt idx="10">
                  <c:v>17924</c:v>
                </c:pt>
                <c:pt idx="11">
                  <c:v>15898</c:v>
                </c:pt>
                <c:pt idx="12">
                  <c:v>141800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B2C-4C87-A72D-A954E5532AEE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B2C-4C87-A72D-A954E5532AE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B2C-4C87-A72D-A954E5532AE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19857</c:v>
                </c:pt>
                <c:pt idx="1">
                  <c:v>16570</c:v>
                </c:pt>
                <c:pt idx="2">
                  <c:v>15970</c:v>
                </c:pt>
                <c:pt idx="3">
                  <c:v>12454</c:v>
                </c:pt>
                <c:pt idx="4">
                  <c:v>6305</c:v>
                </c:pt>
                <c:pt idx="5">
                  <c:v>10392</c:v>
                </c:pt>
                <c:pt idx="6">
                  <c:v>10403</c:v>
                </c:pt>
                <c:pt idx="7">
                  <c:v>14537</c:v>
                </c:pt>
                <c:pt idx="8">
                  <c:v>14922</c:v>
                </c:pt>
                <c:pt idx="9">
                  <c:v>15697</c:v>
                </c:pt>
                <c:pt idx="10">
                  <c:v>15263</c:v>
                </c:pt>
                <c:pt idx="12">
                  <c:v>152370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B2C-4C87-A72D-A954E5532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B2C-4C87-A72D-A954E5532AE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B2C-4C87-A72D-A954E5532AE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B2C-4C87-A72D-A954E5532AE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B2C-4C87-A72D-A954E5532AE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B2C-4C87-A72D-A954E5532AE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B2C-4C87-A72D-A954E5532AE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B2C-4C87-A72D-A954E5532AE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B2C-4C87-A72D-A954E5532AE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B2C-4C87-A72D-A954E5532AE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B2C-4C87-A72D-A954E5532AE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B2C-4C87-A72D-A954E5532AE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B2C-4C87-A72D-A954E5532AE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B2C-4C87-A72D-A954E5532AEE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0.76349911190053277</c:v>
                </c:pt>
                <c:pt idx="1">
                  <c:v>0.28699029126213582</c:v>
                </c:pt>
                <c:pt idx="2">
                  <c:v>5.086530236230824E-2</c:v>
                </c:pt>
                <c:pt idx="3">
                  <c:v>0.28153941140152305</c:v>
                </c:pt>
                <c:pt idx="4">
                  <c:v>-0.11546015712682378</c:v>
                </c:pt>
                <c:pt idx="5">
                  <c:v>0.2231638418079096</c:v>
                </c:pt>
                <c:pt idx="6">
                  <c:v>0.32185514612452359</c:v>
                </c:pt>
                <c:pt idx="7">
                  <c:v>0.50767475627463177</c:v>
                </c:pt>
                <c:pt idx="8">
                  <c:v>0.41494405461786465</c:v>
                </c:pt>
                <c:pt idx="9">
                  <c:v>2.9581529581529598E-2</c:v>
                </c:pt>
                <c:pt idx="10">
                  <c:v>-0.14846016514170945</c:v>
                </c:pt>
                <c:pt idx="12">
                  <c:v>0.21022700195390076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B2C-4C87-A72D-A954E5532AEE}"/>
            </c:ext>
          </c:extLst>
        </c:ser>
        <c:ser>
          <c:idx val="4"/>
          <c:order val="5"/>
          <c:tx>
            <c:strRef>
              <c:f>'Pernoctaciones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TF'!$O$97:$O$109</c:f>
              <c:numCache>
                <c:formatCode>0.0%</c:formatCode>
                <c:ptCount val="13"/>
                <c:pt idx="0">
                  <c:v>-0.11237763175539761</c:v>
                </c:pt>
                <c:pt idx="1">
                  <c:v>-7.7856308086148407E-2</c:v>
                </c:pt>
                <c:pt idx="2">
                  <c:v>-0.27300040970546724</c:v>
                </c:pt>
                <c:pt idx="3">
                  <c:v>3.1728937122027956E-2</c:v>
                </c:pt>
                <c:pt idx="4">
                  <c:v>-0.53509806813154404</c:v>
                </c:pt>
                <c:pt idx="5">
                  <c:v>-0.3318760447473319</c:v>
                </c:pt>
                <c:pt idx="6">
                  <c:v>-0.26914430237459608</c:v>
                </c:pt>
                <c:pt idx="7">
                  <c:v>0.11292298269790235</c:v>
                </c:pt>
                <c:pt idx="8">
                  <c:v>-8.1214210947601728E-2</c:v>
                </c:pt>
                <c:pt idx="9">
                  <c:v>4.9405000668538479E-2</c:v>
                </c:pt>
                <c:pt idx="10">
                  <c:v>-0.27377836989104054</c:v>
                </c:pt>
                <c:pt idx="12">
                  <c:v>-0.16740434739844601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B2C-4C87-A72D-A954E5532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3CD-4430-86B6-079B6AB1C9A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TF'!$C$119:$C$131</c:f>
              <c:numCache>
                <c:formatCode>#,##0</c:formatCode>
                <c:ptCount val="13"/>
                <c:pt idx="0">
                  <c:v>5883</c:v>
                </c:pt>
                <c:pt idx="1">
                  <c:v>5605</c:v>
                </c:pt>
                <c:pt idx="2">
                  <c:v>6697</c:v>
                </c:pt>
                <c:pt idx="3">
                  <c:v>4032</c:v>
                </c:pt>
                <c:pt idx="4">
                  <c:v>5593</c:v>
                </c:pt>
                <c:pt idx="5">
                  <c:v>5588</c:v>
                </c:pt>
                <c:pt idx="6">
                  <c:v>5743</c:v>
                </c:pt>
                <c:pt idx="7">
                  <c:v>4944</c:v>
                </c:pt>
                <c:pt idx="8">
                  <c:v>7130</c:v>
                </c:pt>
                <c:pt idx="9">
                  <c:v>5839</c:v>
                </c:pt>
                <c:pt idx="10">
                  <c:v>5165</c:v>
                </c:pt>
                <c:pt idx="11">
                  <c:v>5514</c:v>
                </c:pt>
                <c:pt idx="12">
                  <c:v>67733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CD-4430-86B6-079B6AB1C9AF}"/>
            </c:ext>
          </c:extLst>
        </c:ser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3CD-4430-86B6-079B6AB1C9AF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4195</c:v>
                </c:pt>
                <c:pt idx="1">
                  <c:v>5743</c:v>
                </c:pt>
                <c:pt idx="2">
                  <c:v>6750</c:v>
                </c:pt>
                <c:pt idx="3">
                  <c:v>5198</c:v>
                </c:pt>
                <c:pt idx="4">
                  <c:v>5387</c:v>
                </c:pt>
                <c:pt idx="5">
                  <c:v>5659</c:v>
                </c:pt>
                <c:pt idx="6">
                  <c:v>5584</c:v>
                </c:pt>
                <c:pt idx="7">
                  <c:v>5102</c:v>
                </c:pt>
                <c:pt idx="8">
                  <c:v>5315</c:v>
                </c:pt>
                <c:pt idx="9">
                  <c:v>5929</c:v>
                </c:pt>
                <c:pt idx="10">
                  <c:v>5060</c:v>
                </c:pt>
                <c:pt idx="11">
                  <c:v>5200</c:v>
                </c:pt>
                <c:pt idx="12">
                  <c:v>65122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CD-4430-86B6-079B6AB1C9AF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3CD-4430-86B6-079B6AB1C9A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4671</c:v>
                </c:pt>
                <c:pt idx="1">
                  <c:v>5059</c:v>
                </c:pt>
                <c:pt idx="2">
                  <c:v>5407</c:v>
                </c:pt>
                <c:pt idx="3">
                  <c:v>3130</c:v>
                </c:pt>
                <c:pt idx="4">
                  <c:v>4056</c:v>
                </c:pt>
                <c:pt idx="5">
                  <c:v>4750</c:v>
                </c:pt>
                <c:pt idx="6">
                  <c:v>3580</c:v>
                </c:pt>
                <c:pt idx="7">
                  <c:v>3569</c:v>
                </c:pt>
                <c:pt idx="8">
                  <c:v>5343</c:v>
                </c:pt>
                <c:pt idx="9">
                  <c:v>5420</c:v>
                </c:pt>
                <c:pt idx="10">
                  <c:v>5036</c:v>
                </c:pt>
                <c:pt idx="11">
                  <c:v>5463</c:v>
                </c:pt>
                <c:pt idx="12">
                  <c:v>55484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3CD-4430-86B6-079B6AB1C9AF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3CD-4430-86B6-079B6AB1C9A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3CD-4430-86B6-079B6AB1C9A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5648</c:v>
                </c:pt>
                <c:pt idx="1">
                  <c:v>5918</c:v>
                </c:pt>
                <c:pt idx="2">
                  <c:v>5789</c:v>
                </c:pt>
                <c:pt idx="3">
                  <c:v>4286</c:v>
                </c:pt>
                <c:pt idx="4">
                  <c:v>4481</c:v>
                </c:pt>
                <c:pt idx="5">
                  <c:v>8026</c:v>
                </c:pt>
                <c:pt idx="6">
                  <c:v>4630</c:v>
                </c:pt>
                <c:pt idx="7">
                  <c:v>6181</c:v>
                </c:pt>
                <c:pt idx="8">
                  <c:v>6777</c:v>
                </c:pt>
                <c:pt idx="9">
                  <c:v>6559</c:v>
                </c:pt>
                <c:pt idx="10">
                  <c:v>5563</c:v>
                </c:pt>
                <c:pt idx="12">
                  <c:v>63858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3CD-4430-86B6-079B6AB1C9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3CD-4430-86B6-079B6AB1C9A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3CD-4430-86B6-079B6AB1C9A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CD-4430-86B6-079B6AB1C9A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CD-4430-86B6-079B6AB1C9A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3CD-4430-86B6-079B6AB1C9A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3CD-4430-86B6-079B6AB1C9A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3CD-4430-86B6-079B6AB1C9A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3CD-4430-86B6-079B6AB1C9A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3CD-4430-86B6-079B6AB1C9A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3CD-4430-86B6-079B6AB1C9A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3CD-4430-86B6-079B6AB1C9A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3CD-4430-86B6-079B6AB1C9A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3CD-4430-86B6-079B6AB1C9AF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0.20916292014557913</c:v>
                </c:pt>
                <c:pt idx="1">
                  <c:v>0.16979640245107719</c:v>
                </c:pt>
                <c:pt idx="2">
                  <c:v>7.0649158498242937E-2</c:v>
                </c:pt>
                <c:pt idx="3">
                  <c:v>0.36932907348242816</c:v>
                </c:pt>
                <c:pt idx="4">
                  <c:v>0.10478303747534512</c:v>
                </c:pt>
                <c:pt idx="5">
                  <c:v>0.6896842105263159</c:v>
                </c:pt>
                <c:pt idx="6">
                  <c:v>0.2932960893854748</c:v>
                </c:pt>
                <c:pt idx="7">
                  <c:v>0.73185766321098344</c:v>
                </c:pt>
                <c:pt idx="8">
                  <c:v>0.26838854576080862</c:v>
                </c:pt>
                <c:pt idx="9">
                  <c:v>0.21014760147601486</c:v>
                </c:pt>
                <c:pt idx="10">
                  <c:v>0.10464654487688652</c:v>
                </c:pt>
                <c:pt idx="12">
                  <c:v>0.27662381799644153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3CD-4430-86B6-079B6AB1C9AF}"/>
            </c:ext>
          </c:extLst>
        </c:ser>
        <c:ser>
          <c:idx val="4"/>
          <c:order val="5"/>
          <c:tx>
            <c:strRef>
              <c:f>'Pernoctaciones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TF'!$O$119:$O$131</c:f>
              <c:numCache>
                <c:formatCode>0.0%</c:formatCode>
                <c:ptCount val="13"/>
                <c:pt idx="0">
                  <c:v>-3.9945605983341848E-2</c:v>
                </c:pt>
                <c:pt idx="1">
                  <c:v>5.5842997323817922E-2</c:v>
                </c:pt>
                <c:pt idx="2">
                  <c:v>-0.13558309690906378</c:v>
                </c:pt>
                <c:pt idx="3">
                  <c:v>6.2996031746031855E-2</c:v>
                </c:pt>
                <c:pt idx="4">
                  <c:v>-0.19881995351332027</c:v>
                </c:pt>
                <c:pt idx="5">
                  <c:v>0.43629205440229057</c:v>
                </c:pt>
                <c:pt idx="6">
                  <c:v>-0.19380114922514369</c:v>
                </c:pt>
                <c:pt idx="7">
                  <c:v>0.25020226537216828</c:v>
                </c:pt>
                <c:pt idx="8">
                  <c:v>-4.9509116409537146E-2</c:v>
                </c:pt>
                <c:pt idx="9">
                  <c:v>0.1233087857509847</c:v>
                </c:pt>
                <c:pt idx="10">
                  <c:v>7.7057115198451154E-2</c:v>
                </c:pt>
                <c:pt idx="12">
                  <c:v>2.6342435590414492E-2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3CD-4430-86B6-079B6AB1C9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9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CD4-4E32-9510-51C726D60B4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TF'!$C$141:$C$153</c:f>
              <c:numCache>
                <c:formatCode>#,##0</c:formatCode>
                <c:ptCount val="13"/>
                <c:pt idx="0">
                  <c:v>6844</c:v>
                </c:pt>
                <c:pt idx="1">
                  <c:v>6979</c:v>
                </c:pt>
                <c:pt idx="2">
                  <c:v>9072</c:v>
                </c:pt>
                <c:pt idx="3">
                  <c:v>3673</c:v>
                </c:pt>
                <c:pt idx="4">
                  <c:v>3598</c:v>
                </c:pt>
                <c:pt idx="5">
                  <c:v>4992</c:v>
                </c:pt>
                <c:pt idx="6">
                  <c:v>3591</c:v>
                </c:pt>
                <c:pt idx="7">
                  <c:v>3114</c:v>
                </c:pt>
                <c:pt idx="8">
                  <c:v>5370</c:v>
                </c:pt>
                <c:pt idx="9">
                  <c:v>4551</c:v>
                </c:pt>
                <c:pt idx="10">
                  <c:v>9109</c:v>
                </c:pt>
                <c:pt idx="11">
                  <c:v>9047</c:v>
                </c:pt>
                <c:pt idx="12">
                  <c:v>69940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D4-4E32-9510-51C726D60B4E}"/>
            </c:ext>
          </c:extLst>
        </c:ser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CD4-4E32-9510-51C726D60B4E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4563</c:v>
                </c:pt>
                <c:pt idx="1">
                  <c:v>2880</c:v>
                </c:pt>
                <c:pt idx="2">
                  <c:v>4119</c:v>
                </c:pt>
                <c:pt idx="3">
                  <c:v>2495</c:v>
                </c:pt>
                <c:pt idx="4">
                  <c:v>1509</c:v>
                </c:pt>
                <c:pt idx="5">
                  <c:v>2083</c:v>
                </c:pt>
                <c:pt idx="6">
                  <c:v>1894</c:v>
                </c:pt>
                <c:pt idx="7">
                  <c:v>2314</c:v>
                </c:pt>
                <c:pt idx="8">
                  <c:v>2011</c:v>
                </c:pt>
                <c:pt idx="9">
                  <c:v>2086</c:v>
                </c:pt>
                <c:pt idx="10">
                  <c:v>3576</c:v>
                </c:pt>
                <c:pt idx="11">
                  <c:v>4554</c:v>
                </c:pt>
                <c:pt idx="12">
                  <c:v>34084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D4-4E32-9510-51C726D60B4E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CD4-4E32-9510-51C726D60B4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1909</c:v>
                </c:pt>
                <c:pt idx="1">
                  <c:v>3000</c:v>
                </c:pt>
                <c:pt idx="2">
                  <c:v>4413</c:v>
                </c:pt>
                <c:pt idx="3">
                  <c:v>2417</c:v>
                </c:pt>
                <c:pt idx="4">
                  <c:v>635</c:v>
                </c:pt>
                <c:pt idx="5">
                  <c:v>1387</c:v>
                </c:pt>
                <c:pt idx="6">
                  <c:v>1550</c:v>
                </c:pt>
                <c:pt idx="7">
                  <c:v>1791</c:v>
                </c:pt>
                <c:pt idx="8">
                  <c:v>2284</c:v>
                </c:pt>
                <c:pt idx="9">
                  <c:v>3442</c:v>
                </c:pt>
                <c:pt idx="10">
                  <c:v>6832</c:v>
                </c:pt>
                <c:pt idx="11">
                  <c:v>4805</c:v>
                </c:pt>
                <c:pt idx="12">
                  <c:v>34465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CD4-4E32-9510-51C726D60B4E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CD4-4E32-9510-51C726D60B4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CD4-4E32-9510-51C726D60B4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6720</c:v>
                </c:pt>
                <c:pt idx="1">
                  <c:v>4191</c:v>
                </c:pt>
                <c:pt idx="2">
                  <c:v>4701</c:v>
                </c:pt>
                <c:pt idx="3">
                  <c:v>3247</c:v>
                </c:pt>
                <c:pt idx="4">
                  <c:v>365</c:v>
                </c:pt>
                <c:pt idx="5">
                  <c:v>767</c:v>
                </c:pt>
                <c:pt idx="6">
                  <c:v>2203</c:v>
                </c:pt>
                <c:pt idx="7">
                  <c:v>2519</c:v>
                </c:pt>
                <c:pt idx="8">
                  <c:v>2496</c:v>
                </c:pt>
                <c:pt idx="9">
                  <c:v>3103</c:v>
                </c:pt>
                <c:pt idx="10">
                  <c:v>4594</c:v>
                </c:pt>
                <c:pt idx="12">
                  <c:v>34906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CD4-4E32-9510-51C726D60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CD4-4E32-9510-51C726D60B4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CD4-4E32-9510-51C726D60B4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CD4-4E32-9510-51C726D60B4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CD4-4E32-9510-51C726D60B4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CD4-4E32-9510-51C726D60B4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CD4-4E32-9510-51C726D60B4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CD4-4E32-9510-51C726D60B4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CD4-4E32-9510-51C726D60B4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CD4-4E32-9510-51C726D60B4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CD4-4E32-9510-51C726D60B4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CD4-4E32-9510-51C726D60B4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CD4-4E32-9510-51C726D60B4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CD4-4E32-9510-51C726D60B4E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2.5201676270298585</c:v>
                </c:pt>
                <c:pt idx="1">
                  <c:v>0.39700000000000002</c:v>
                </c:pt>
                <c:pt idx="2">
                  <c:v>6.5261726716519419E-2</c:v>
                </c:pt>
                <c:pt idx="3">
                  <c:v>0.3434009102192801</c:v>
                </c:pt>
                <c:pt idx="4">
                  <c:v>-0.42519685039370081</c:v>
                </c:pt>
                <c:pt idx="5">
                  <c:v>-0.44700793078586876</c:v>
                </c:pt>
                <c:pt idx="6">
                  <c:v>0.42129032258064525</c:v>
                </c:pt>
                <c:pt idx="7">
                  <c:v>0.40647682858738143</c:v>
                </c:pt>
                <c:pt idx="8">
                  <c:v>9.2819614711033172E-2</c:v>
                </c:pt>
                <c:pt idx="9">
                  <c:v>-9.8489250435793152E-2</c:v>
                </c:pt>
                <c:pt idx="10">
                  <c:v>-0.32757611241217799</c:v>
                </c:pt>
                <c:pt idx="12">
                  <c:v>0.17687120701281178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CD4-4E32-9510-51C726D60B4E}"/>
            </c:ext>
          </c:extLst>
        </c:ser>
        <c:ser>
          <c:idx val="4"/>
          <c:order val="5"/>
          <c:tx>
            <c:strRef>
              <c:f>'Pernoctaciones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TF'!$O$141:$O$153</c:f>
              <c:numCache>
                <c:formatCode>0.0%</c:formatCode>
                <c:ptCount val="13"/>
                <c:pt idx="0">
                  <c:v>-1.8118059614260718E-2</c:v>
                </c:pt>
                <c:pt idx="1">
                  <c:v>-0.39948416678607246</c:v>
                </c:pt>
                <c:pt idx="2">
                  <c:v>-0.4818121693121693</c:v>
                </c:pt>
                <c:pt idx="3">
                  <c:v>-0.115981486523278</c:v>
                </c:pt>
                <c:pt idx="4">
                  <c:v>-0.89855475264035578</c:v>
                </c:pt>
                <c:pt idx="5">
                  <c:v>-0.84635416666666663</c:v>
                </c:pt>
                <c:pt idx="6">
                  <c:v>-0.38652186020607071</c:v>
                </c:pt>
                <c:pt idx="7">
                  <c:v>-0.19107257546563905</c:v>
                </c:pt>
                <c:pt idx="8">
                  <c:v>-0.53519553072625703</c:v>
                </c:pt>
                <c:pt idx="9">
                  <c:v>-0.31817183036695229</c:v>
                </c:pt>
                <c:pt idx="10">
                  <c:v>-0.49566362937753872</c:v>
                </c:pt>
                <c:pt idx="12">
                  <c:v>-0.42676498119652506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CD4-4E32-9510-51C726D60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AD-4CEF-8E03-8B70BC48843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TF'!$C$163:$C$175</c:f>
              <c:numCache>
                <c:formatCode>#,##0</c:formatCode>
                <c:ptCount val="13"/>
                <c:pt idx="0">
                  <c:v>669</c:v>
                </c:pt>
                <c:pt idx="1">
                  <c:v>473</c:v>
                </c:pt>
                <c:pt idx="2">
                  <c:v>442</c:v>
                </c:pt>
                <c:pt idx="3">
                  <c:v>559</c:v>
                </c:pt>
                <c:pt idx="4">
                  <c:v>684</c:v>
                </c:pt>
                <c:pt idx="5">
                  <c:v>746</c:v>
                </c:pt>
                <c:pt idx="6">
                  <c:v>1064</c:v>
                </c:pt>
                <c:pt idx="7">
                  <c:v>876</c:v>
                </c:pt>
                <c:pt idx="8">
                  <c:v>321</c:v>
                </c:pt>
                <c:pt idx="9">
                  <c:v>336</c:v>
                </c:pt>
                <c:pt idx="10">
                  <c:v>386</c:v>
                </c:pt>
                <c:pt idx="11">
                  <c:v>236</c:v>
                </c:pt>
                <c:pt idx="12">
                  <c:v>6792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AD-4CEF-8E03-8B70BC488430}"/>
            </c:ext>
          </c:extLst>
        </c:ser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6AD-4CEF-8E03-8B70BC488430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274</c:v>
                </c:pt>
                <c:pt idx="1">
                  <c:v>444</c:v>
                </c:pt>
                <c:pt idx="2">
                  <c:v>624</c:v>
                </c:pt>
                <c:pt idx="3">
                  <c:v>540</c:v>
                </c:pt>
                <c:pt idx="4">
                  <c:v>386</c:v>
                </c:pt>
                <c:pt idx="5">
                  <c:v>313</c:v>
                </c:pt>
                <c:pt idx="6">
                  <c:v>423</c:v>
                </c:pt>
                <c:pt idx="7">
                  <c:v>844</c:v>
                </c:pt>
                <c:pt idx="8">
                  <c:v>658</c:v>
                </c:pt>
                <c:pt idx="9">
                  <c:v>562</c:v>
                </c:pt>
                <c:pt idx="10">
                  <c:v>499</c:v>
                </c:pt>
                <c:pt idx="11">
                  <c:v>830</c:v>
                </c:pt>
                <c:pt idx="12">
                  <c:v>6397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AD-4CEF-8E03-8B70BC488430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6AD-4CEF-8E03-8B70BC48843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617</c:v>
                </c:pt>
                <c:pt idx="1">
                  <c:v>654</c:v>
                </c:pt>
                <c:pt idx="2">
                  <c:v>785</c:v>
                </c:pt>
                <c:pt idx="3">
                  <c:v>749</c:v>
                </c:pt>
                <c:pt idx="4">
                  <c:v>298</c:v>
                </c:pt>
                <c:pt idx="5">
                  <c:v>385</c:v>
                </c:pt>
                <c:pt idx="6">
                  <c:v>332</c:v>
                </c:pt>
                <c:pt idx="7">
                  <c:v>638</c:v>
                </c:pt>
                <c:pt idx="8">
                  <c:v>379</c:v>
                </c:pt>
                <c:pt idx="9">
                  <c:v>717</c:v>
                </c:pt>
                <c:pt idx="10">
                  <c:v>631</c:v>
                </c:pt>
                <c:pt idx="11">
                  <c:v>599</c:v>
                </c:pt>
                <c:pt idx="12">
                  <c:v>6784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6AD-4CEF-8E03-8B70BC488430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6AD-4CEF-8E03-8B70BC48843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6AD-4CEF-8E03-8B70BC48843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747</c:v>
                </c:pt>
                <c:pt idx="1">
                  <c:v>490</c:v>
                </c:pt>
                <c:pt idx="2">
                  <c:v>707</c:v>
                </c:pt>
                <c:pt idx="3">
                  <c:v>471</c:v>
                </c:pt>
                <c:pt idx="4">
                  <c:v>131</c:v>
                </c:pt>
                <c:pt idx="5">
                  <c:v>222</c:v>
                </c:pt>
                <c:pt idx="6">
                  <c:v>181</c:v>
                </c:pt>
                <c:pt idx="7">
                  <c:v>993</c:v>
                </c:pt>
                <c:pt idx="8">
                  <c:v>1070</c:v>
                </c:pt>
                <c:pt idx="9">
                  <c:v>709</c:v>
                </c:pt>
                <c:pt idx="10">
                  <c:v>478</c:v>
                </c:pt>
                <c:pt idx="12">
                  <c:v>6199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6AD-4CEF-8E03-8B70BC488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6AD-4CEF-8E03-8B70BC48843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6AD-4CEF-8E03-8B70BC48843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6AD-4CEF-8E03-8B70BC48843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6AD-4CEF-8E03-8B70BC48843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6AD-4CEF-8E03-8B70BC48843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6AD-4CEF-8E03-8B70BC48843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6AD-4CEF-8E03-8B70BC48843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6AD-4CEF-8E03-8B70BC48843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6AD-4CEF-8E03-8B70BC48843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6AD-4CEF-8E03-8B70BC48843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6AD-4CEF-8E03-8B70BC48843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6AD-4CEF-8E03-8B70BC48843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6AD-4CEF-8E03-8B70BC488430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0.21069692058346834</c:v>
                </c:pt>
                <c:pt idx="1">
                  <c:v>-0.25076452599388377</c:v>
                </c:pt>
                <c:pt idx="2">
                  <c:v>-9.9363057324840742E-2</c:v>
                </c:pt>
                <c:pt idx="3">
                  <c:v>-0.3711615487316422</c:v>
                </c:pt>
                <c:pt idx="4">
                  <c:v>-0.56040268456375841</c:v>
                </c:pt>
                <c:pt idx="5">
                  <c:v>-0.42337662337662341</c:v>
                </c:pt>
                <c:pt idx="6">
                  <c:v>-0.45481927710843373</c:v>
                </c:pt>
                <c:pt idx="7">
                  <c:v>0.55642633228840133</c:v>
                </c:pt>
                <c:pt idx="8">
                  <c:v>1.8232189973614776</c:v>
                </c:pt>
                <c:pt idx="9">
                  <c:v>-1.1157601115760141E-2</c:v>
                </c:pt>
                <c:pt idx="10">
                  <c:v>-0.24247226624405704</c:v>
                </c:pt>
                <c:pt idx="12">
                  <c:v>2.2635408245756938E-3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6AD-4CEF-8E03-8B70BC488430}"/>
            </c:ext>
          </c:extLst>
        </c:ser>
        <c:ser>
          <c:idx val="4"/>
          <c:order val="5"/>
          <c:tx>
            <c:strRef>
              <c:f>'Pernoctaciones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TF'!$O$163:$O$175</c:f>
              <c:numCache>
                <c:formatCode>0.0%</c:formatCode>
                <c:ptCount val="13"/>
                <c:pt idx="0">
                  <c:v>0.11659192825112097</c:v>
                </c:pt>
                <c:pt idx="1">
                  <c:v>3.5940803382663811E-2</c:v>
                </c:pt>
                <c:pt idx="2">
                  <c:v>0.59954751131221728</c:v>
                </c:pt>
                <c:pt idx="3">
                  <c:v>-0.15742397137745978</c:v>
                </c:pt>
                <c:pt idx="4">
                  <c:v>-0.80847953216374269</c:v>
                </c:pt>
                <c:pt idx="5">
                  <c:v>-0.7024128686327078</c:v>
                </c:pt>
                <c:pt idx="6">
                  <c:v>-0.82988721804511278</c:v>
                </c:pt>
                <c:pt idx="7">
                  <c:v>0.13356164383561642</c:v>
                </c:pt>
                <c:pt idx="8">
                  <c:v>2.3333333333333335</c:v>
                </c:pt>
                <c:pt idx="9">
                  <c:v>1.1101190476190474</c:v>
                </c:pt>
                <c:pt idx="10">
                  <c:v>0.23834196891191706</c:v>
                </c:pt>
                <c:pt idx="12">
                  <c:v>-5.4453935326418512E-2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6AD-4CEF-8E03-8B70BC488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14-4D6A-B7E8-6C6D71E8D72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TF'!$C$185:$C$197</c:f>
              <c:numCache>
                <c:formatCode>#,##0</c:formatCode>
                <c:ptCount val="13"/>
                <c:pt idx="0">
                  <c:v>666</c:v>
                </c:pt>
                <c:pt idx="1">
                  <c:v>786</c:v>
                </c:pt>
                <c:pt idx="2">
                  <c:v>717</c:v>
                </c:pt>
                <c:pt idx="3">
                  <c:v>370</c:v>
                </c:pt>
                <c:pt idx="4">
                  <c:v>246</c:v>
                </c:pt>
                <c:pt idx="5">
                  <c:v>375</c:v>
                </c:pt>
                <c:pt idx="6">
                  <c:v>120</c:v>
                </c:pt>
                <c:pt idx="7">
                  <c:v>116</c:v>
                </c:pt>
                <c:pt idx="8">
                  <c:v>327</c:v>
                </c:pt>
                <c:pt idx="9">
                  <c:v>118</c:v>
                </c:pt>
                <c:pt idx="10">
                  <c:v>306</c:v>
                </c:pt>
                <c:pt idx="11">
                  <c:v>138</c:v>
                </c:pt>
                <c:pt idx="12">
                  <c:v>4285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14-4D6A-B7E8-6C6D71E8D727}"/>
            </c:ext>
          </c:extLst>
        </c:ser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14-4D6A-B7E8-6C6D71E8D727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358</c:v>
                </c:pt>
                <c:pt idx="1">
                  <c:v>221</c:v>
                </c:pt>
                <c:pt idx="2">
                  <c:v>223</c:v>
                </c:pt>
                <c:pt idx="3">
                  <c:v>291</c:v>
                </c:pt>
                <c:pt idx="4">
                  <c:v>106</c:v>
                </c:pt>
                <c:pt idx="5">
                  <c:v>105</c:v>
                </c:pt>
                <c:pt idx="6">
                  <c:v>93</c:v>
                </c:pt>
                <c:pt idx="7">
                  <c:v>313</c:v>
                </c:pt>
                <c:pt idx="8">
                  <c:v>194</c:v>
                </c:pt>
                <c:pt idx="9">
                  <c:v>46</c:v>
                </c:pt>
                <c:pt idx="10">
                  <c:v>81</c:v>
                </c:pt>
                <c:pt idx="11">
                  <c:v>223</c:v>
                </c:pt>
                <c:pt idx="12">
                  <c:v>2254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14-4D6A-B7E8-6C6D71E8D727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14-4D6A-B7E8-6C6D71E8D72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248</c:v>
                </c:pt>
                <c:pt idx="1">
                  <c:v>250</c:v>
                </c:pt>
                <c:pt idx="2">
                  <c:v>394</c:v>
                </c:pt>
                <c:pt idx="3">
                  <c:v>302</c:v>
                </c:pt>
                <c:pt idx="4">
                  <c:v>109</c:v>
                </c:pt>
                <c:pt idx="5">
                  <c:v>133</c:v>
                </c:pt>
                <c:pt idx="6">
                  <c:v>117</c:v>
                </c:pt>
                <c:pt idx="7">
                  <c:v>284</c:v>
                </c:pt>
                <c:pt idx="8">
                  <c:v>55</c:v>
                </c:pt>
                <c:pt idx="9">
                  <c:v>181</c:v>
                </c:pt>
                <c:pt idx="10">
                  <c:v>301</c:v>
                </c:pt>
                <c:pt idx="11">
                  <c:v>254</c:v>
                </c:pt>
                <c:pt idx="12">
                  <c:v>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B14-4D6A-B7E8-6C6D71E8D727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B14-4D6A-B7E8-6C6D71E8D72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B14-4D6A-B7E8-6C6D71E8D72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659</c:v>
                </c:pt>
                <c:pt idx="1">
                  <c:v>262</c:v>
                </c:pt>
                <c:pt idx="2">
                  <c:v>268</c:v>
                </c:pt>
                <c:pt idx="3">
                  <c:v>249</c:v>
                </c:pt>
                <c:pt idx="4">
                  <c:v>12</c:v>
                </c:pt>
                <c:pt idx="5">
                  <c:v>19</c:v>
                </c:pt>
                <c:pt idx="6">
                  <c:v>10</c:v>
                </c:pt>
                <c:pt idx="7">
                  <c:v>282</c:v>
                </c:pt>
                <c:pt idx="8">
                  <c:v>464</c:v>
                </c:pt>
                <c:pt idx="9">
                  <c:v>440</c:v>
                </c:pt>
                <c:pt idx="10">
                  <c:v>280</c:v>
                </c:pt>
                <c:pt idx="12">
                  <c:v>2945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B14-4D6A-B7E8-6C6D71E8D7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B14-4D6A-B7E8-6C6D71E8D72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B14-4D6A-B7E8-6C6D71E8D72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14-4D6A-B7E8-6C6D71E8D72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B14-4D6A-B7E8-6C6D71E8D72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14-4D6A-B7E8-6C6D71E8D72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14-4D6A-B7E8-6C6D71E8D72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B14-4D6A-B7E8-6C6D71E8D72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B14-4D6A-B7E8-6C6D71E8D72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B14-4D6A-B7E8-6C6D71E8D72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B14-4D6A-B7E8-6C6D71E8D72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B14-4D6A-B7E8-6C6D71E8D72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B14-4D6A-B7E8-6C6D71E8D72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B14-4D6A-B7E8-6C6D71E8D727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1.657258064516129</c:v>
                </c:pt>
                <c:pt idx="1">
                  <c:v>4.8000000000000043E-2</c:v>
                </c:pt>
                <c:pt idx="2">
                  <c:v>-0.31979695431472077</c:v>
                </c:pt>
                <c:pt idx="3">
                  <c:v>-0.17549668874172186</c:v>
                </c:pt>
                <c:pt idx="4">
                  <c:v>-0.88990825688073394</c:v>
                </c:pt>
                <c:pt idx="5">
                  <c:v>-0.85714285714285721</c:v>
                </c:pt>
                <c:pt idx="6">
                  <c:v>-0.9145299145299145</c:v>
                </c:pt>
                <c:pt idx="7">
                  <c:v>-7.0422535211267512E-3</c:v>
                </c:pt>
                <c:pt idx="8">
                  <c:v>7.4363636363636356</c:v>
                </c:pt>
                <c:pt idx="9">
                  <c:v>1.430939226519337</c:v>
                </c:pt>
                <c:pt idx="10">
                  <c:v>-6.9767441860465129E-2</c:v>
                </c:pt>
                <c:pt idx="12">
                  <c:v>0.24052232518955341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B14-4D6A-B7E8-6C6D71E8D727}"/>
            </c:ext>
          </c:extLst>
        </c:ser>
        <c:ser>
          <c:idx val="4"/>
          <c:order val="5"/>
          <c:tx>
            <c:strRef>
              <c:f>'Pernoctaciones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TF'!$O$185:$O$197</c:f>
              <c:numCache>
                <c:formatCode>0.0%</c:formatCode>
                <c:ptCount val="13"/>
                <c:pt idx="0">
                  <c:v>-1.0510510510510551E-2</c:v>
                </c:pt>
                <c:pt idx="1">
                  <c:v>-0.66666666666666674</c:v>
                </c:pt>
                <c:pt idx="2">
                  <c:v>-0.62622036262203629</c:v>
                </c:pt>
                <c:pt idx="3">
                  <c:v>-0.32702702702702702</c:v>
                </c:pt>
                <c:pt idx="4">
                  <c:v>-0.95121951219512191</c:v>
                </c:pt>
                <c:pt idx="5">
                  <c:v>-0.94933333333333336</c:v>
                </c:pt>
                <c:pt idx="6">
                  <c:v>-0.91666666666666663</c:v>
                </c:pt>
                <c:pt idx="7">
                  <c:v>1.4310344827586206</c:v>
                </c:pt>
                <c:pt idx="8">
                  <c:v>0.41896024464831805</c:v>
                </c:pt>
                <c:pt idx="9">
                  <c:v>2.7288135593220337</c:v>
                </c:pt>
                <c:pt idx="10">
                  <c:v>-8.496732026143794E-2</c:v>
                </c:pt>
                <c:pt idx="12">
                  <c:v>-0.28984808295153119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B14-4D6A-B7E8-6C6D71E8D7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1F-4069-AFB9-51D541B5D8A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TF'!$C$207:$C$219</c:f>
              <c:numCache>
                <c:formatCode>#,##0</c:formatCode>
                <c:ptCount val="13"/>
                <c:pt idx="0">
                  <c:v>496</c:v>
                </c:pt>
                <c:pt idx="1">
                  <c:v>516</c:v>
                </c:pt>
                <c:pt idx="2">
                  <c:v>615</c:v>
                </c:pt>
                <c:pt idx="3">
                  <c:v>305</c:v>
                </c:pt>
                <c:pt idx="4">
                  <c:v>211</c:v>
                </c:pt>
                <c:pt idx="5">
                  <c:v>286</c:v>
                </c:pt>
                <c:pt idx="6">
                  <c:v>158</c:v>
                </c:pt>
                <c:pt idx="7">
                  <c:v>355</c:v>
                </c:pt>
                <c:pt idx="8">
                  <c:v>152</c:v>
                </c:pt>
                <c:pt idx="9">
                  <c:v>273</c:v>
                </c:pt>
                <c:pt idx="10">
                  <c:v>261</c:v>
                </c:pt>
                <c:pt idx="11">
                  <c:v>85</c:v>
                </c:pt>
                <c:pt idx="12">
                  <c:v>3713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1F-4069-AFB9-51D541B5D8A2}"/>
            </c:ext>
          </c:extLst>
        </c:ser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C1F-4069-AFB9-51D541B5D8A2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459</c:v>
                </c:pt>
                <c:pt idx="1">
                  <c:v>335</c:v>
                </c:pt>
                <c:pt idx="2">
                  <c:v>257</c:v>
                </c:pt>
                <c:pt idx="3">
                  <c:v>150</c:v>
                </c:pt>
                <c:pt idx="4">
                  <c:v>131</c:v>
                </c:pt>
                <c:pt idx="5">
                  <c:v>154</c:v>
                </c:pt>
                <c:pt idx="6">
                  <c:v>377</c:v>
                </c:pt>
                <c:pt idx="7">
                  <c:v>218</c:v>
                </c:pt>
                <c:pt idx="8">
                  <c:v>101</c:v>
                </c:pt>
                <c:pt idx="9">
                  <c:v>281</c:v>
                </c:pt>
                <c:pt idx="10">
                  <c:v>323</c:v>
                </c:pt>
                <c:pt idx="11">
                  <c:v>267</c:v>
                </c:pt>
                <c:pt idx="12">
                  <c:v>3053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1F-4069-AFB9-51D541B5D8A2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C1F-4069-AFB9-51D541B5D8A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201</c:v>
                </c:pt>
                <c:pt idx="1">
                  <c:v>189</c:v>
                </c:pt>
                <c:pt idx="2">
                  <c:v>324</c:v>
                </c:pt>
                <c:pt idx="3">
                  <c:v>135</c:v>
                </c:pt>
                <c:pt idx="4">
                  <c:v>93</c:v>
                </c:pt>
                <c:pt idx="5">
                  <c:v>117</c:v>
                </c:pt>
                <c:pt idx="6">
                  <c:v>118</c:v>
                </c:pt>
                <c:pt idx="7">
                  <c:v>96</c:v>
                </c:pt>
                <c:pt idx="8">
                  <c:v>141</c:v>
                </c:pt>
                <c:pt idx="9">
                  <c:v>435</c:v>
                </c:pt>
                <c:pt idx="10">
                  <c:v>698</c:v>
                </c:pt>
                <c:pt idx="11">
                  <c:v>264</c:v>
                </c:pt>
                <c:pt idx="12">
                  <c:v>2811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C1F-4069-AFB9-51D541B5D8A2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C1F-4069-AFB9-51D541B5D8A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C1F-4069-AFB9-51D541B5D8A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520</c:v>
                </c:pt>
                <c:pt idx="1">
                  <c:v>670</c:v>
                </c:pt>
                <c:pt idx="2">
                  <c:v>586</c:v>
                </c:pt>
                <c:pt idx="3">
                  <c:v>430</c:v>
                </c:pt>
                <c:pt idx="4">
                  <c:v>61</c:v>
                </c:pt>
                <c:pt idx="5">
                  <c:v>40</c:v>
                </c:pt>
                <c:pt idx="6">
                  <c:v>232</c:v>
                </c:pt>
                <c:pt idx="7">
                  <c:v>510</c:v>
                </c:pt>
                <c:pt idx="8">
                  <c:v>436</c:v>
                </c:pt>
                <c:pt idx="9">
                  <c:v>490</c:v>
                </c:pt>
                <c:pt idx="10">
                  <c:v>392</c:v>
                </c:pt>
                <c:pt idx="12">
                  <c:v>4367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C1F-4069-AFB9-51D541B5D8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C1F-4069-AFB9-51D541B5D8A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C1F-4069-AFB9-51D541B5D8A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C1F-4069-AFB9-51D541B5D8A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1F-4069-AFB9-51D541B5D8A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1F-4069-AFB9-51D541B5D8A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C1F-4069-AFB9-51D541B5D8A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C1F-4069-AFB9-51D541B5D8A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C1F-4069-AFB9-51D541B5D8A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C1F-4069-AFB9-51D541B5D8A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C1F-4069-AFB9-51D541B5D8A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C1F-4069-AFB9-51D541B5D8A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C1F-4069-AFB9-51D541B5D8A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C1F-4069-AFB9-51D541B5D8A2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1.5870646766169156</c:v>
                </c:pt>
                <c:pt idx="1">
                  <c:v>2.5449735449735451</c:v>
                </c:pt>
                <c:pt idx="2">
                  <c:v>0.80864197530864201</c:v>
                </c:pt>
                <c:pt idx="3">
                  <c:v>2.1851851851851851</c:v>
                </c:pt>
                <c:pt idx="4">
                  <c:v>-0.34408602150537637</c:v>
                </c:pt>
                <c:pt idx="5">
                  <c:v>-0.65811965811965811</c:v>
                </c:pt>
                <c:pt idx="6">
                  <c:v>0.96610169491525433</c:v>
                </c:pt>
                <c:pt idx="7">
                  <c:v>4.3125</c:v>
                </c:pt>
                <c:pt idx="8">
                  <c:v>2.0921985815602837</c:v>
                </c:pt>
                <c:pt idx="9">
                  <c:v>0.12643678160919536</c:v>
                </c:pt>
                <c:pt idx="10">
                  <c:v>-0.43839541547277938</c:v>
                </c:pt>
                <c:pt idx="12">
                  <c:v>0.71456615626226938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C1F-4069-AFB9-51D541B5D8A2}"/>
            </c:ext>
          </c:extLst>
        </c:ser>
        <c:ser>
          <c:idx val="4"/>
          <c:order val="5"/>
          <c:tx>
            <c:strRef>
              <c:f>'Pernoctaciones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TF'!$O$207:$O$219</c:f>
              <c:numCache>
                <c:formatCode>0.0%</c:formatCode>
                <c:ptCount val="13"/>
                <c:pt idx="0">
                  <c:v>4.8387096774193505E-2</c:v>
                </c:pt>
                <c:pt idx="1">
                  <c:v>0.29844961240310086</c:v>
                </c:pt>
                <c:pt idx="2">
                  <c:v>-4.7154471544715415E-2</c:v>
                </c:pt>
                <c:pt idx="3">
                  <c:v>0.4098360655737705</c:v>
                </c:pt>
                <c:pt idx="4">
                  <c:v>-0.7109004739336493</c:v>
                </c:pt>
                <c:pt idx="5">
                  <c:v>-0.8601398601398601</c:v>
                </c:pt>
                <c:pt idx="6">
                  <c:v>0.46835443037974689</c:v>
                </c:pt>
                <c:pt idx="7">
                  <c:v>0.43661971830985924</c:v>
                </c:pt>
                <c:pt idx="8">
                  <c:v>1.8684210526315788</c:v>
                </c:pt>
                <c:pt idx="9">
                  <c:v>0.79487179487179493</c:v>
                </c:pt>
                <c:pt idx="10">
                  <c:v>0.50191570881226055</c:v>
                </c:pt>
                <c:pt idx="12">
                  <c:v>0.20369349503858869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C1F-4069-AFB9-51D541B5D8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12-4B35-8C26-F9727BF757F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TF'!$C$229:$C$241</c:f>
              <c:numCache>
                <c:formatCode>#,##0</c:formatCode>
                <c:ptCount val="13"/>
                <c:pt idx="0">
                  <c:v>677</c:v>
                </c:pt>
                <c:pt idx="1">
                  <c:v>168</c:v>
                </c:pt>
                <c:pt idx="2">
                  <c:v>89</c:v>
                </c:pt>
                <c:pt idx="3">
                  <c:v>49</c:v>
                </c:pt>
                <c:pt idx="4">
                  <c:v>7</c:v>
                </c:pt>
                <c:pt idx="5">
                  <c:v>11</c:v>
                </c:pt>
                <c:pt idx="6">
                  <c:v>37</c:v>
                </c:pt>
                <c:pt idx="7">
                  <c:v>38</c:v>
                </c:pt>
                <c:pt idx="8">
                  <c:v>12</c:v>
                </c:pt>
                <c:pt idx="9">
                  <c:v>18</c:v>
                </c:pt>
                <c:pt idx="10">
                  <c:v>395</c:v>
                </c:pt>
                <c:pt idx="11">
                  <c:v>282</c:v>
                </c:pt>
                <c:pt idx="12">
                  <c:v>1783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12-4B35-8C26-F9727BF757F5}"/>
            </c:ext>
          </c:extLst>
        </c:ser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212-4B35-8C26-F9727BF757F5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69</c:v>
                </c:pt>
                <c:pt idx="1">
                  <c:v>56</c:v>
                </c:pt>
                <c:pt idx="2">
                  <c:v>56</c:v>
                </c:pt>
                <c:pt idx="3">
                  <c:v>16</c:v>
                </c:pt>
                <c:pt idx="4">
                  <c:v>4</c:v>
                </c:pt>
                <c:pt idx="5">
                  <c:v>0</c:v>
                </c:pt>
                <c:pt idx="6">
                  <c:v>63</c:v>
                </c:pt>
                <c:pt idx="7">
                  <c:v>21</c:v>
                </c:pt>
                <c:pt idx="8">
                  <c:v>13</c:v>
                </c:pt>
                <c:pt idx="9">
                  <c:v>17</c:v>
                </c:pt>
                <c:pt idx="10">
                  <c:v>62</c:v>
                </c:pt>
                <c:pt idx="11">
                  <c:v>177</c:v>
                </c:pt>
                <c:pt idx="12">
                  <c:v>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12-4B35-8C26-F9727BF757F5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212-4B35-8C26-F9727BF757F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111</c:v>
                </c:pt>
                <c:pt idx="1">
                  <c:v>210</c:v>
                </c:pt>
                <c:pt idx="2">
                  <c:v>126</c:v>
                </c:pt>
                <c:pt idx="3">
                  <c:v>29</c:v>
                </c:pt>
                <c:pt idx="4">
                  <c:v>12</c:v>
                </c:pt>
                <c:pt idx="5">
                  <c:v>24</c:v>
                </c:pt>
                <c:pt idx="6">
                  <c:v>14</c:v>
                </c:pt>
                <c:pt idx="7">
                  <c:v>29</c:v>
                </c:pt>
                <c:pt idx="8">
                  <c:v>28</c:v>
                </c:pt>
                <c:pt idx="9">
                  <c:v>20</c:v>
                </c:pt>
                <c:pt idx="10">
                  <c:v>62</c:v>
                </c:pt>
                <c:pt idx="11">
                  <c:v>139</c:v>
                </c:pt>
                <c:pt idx="12">
                  <c:v>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212-4B35-8C26-F9727BF757F5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212-4B35-8C26-F9727BF757F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212-4B35-8C26-F9727BF757F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153</c:v>
                </c:pt>
                <c:pt idx="1">
                  <c:v>120</c:v>
                </c:pt>
                <c:pt idx="2">
                  <c:v>82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48</c:v>
                </c:pt>
                <c:pt idx="7">
                  <c:v>35</c:v>
                </c:pt>
                <c:pt idx="8">
                  <c:v>10</c:v>
                </c:pt>
                <c:pt idx="9">
                  <c:v>10</c:v>
                </c:pt>
                <c:pt idx="10">
                  <c:v>31</c:v>
                </c:pt>
                <c:pt idx="12">
                  <c:v>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212-4B35-8C26-F9727BF75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212-4B35-8C26-F9727BF757F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212-4B35-8C26-F9727BF757F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212-4B35-8C26-F9727BF757F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212-4B35-8C26-F9727BF757F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212-4B35-8C26-F9727BF757F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212-4B35-8C26-F9727BF757F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212-4B35-8C26-F9727BF757F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212-4B35-8C26-F9727BF757F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212-4B35-8C26-F9727BF757F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212-4B35-8C26-F9727BF757F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212-4B35-8C26-F9727BF757F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212-4B35-8C26-F9727BF757F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212-4B35-8C26-F9727BF757F5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0.37837837837837829</c:v>
                </c:pt>
                <c:pt idx="1">
                  <c:v>-0.4285714285714286</c:v>
                </c:pt>
                <c:pt idx="2">
                  <c:v>-0.34920634920634919</c:v>
                </c:pt>
                <c:pt idx="3">
                  <c:v>-0.93103448275862066</c:v>
                </c:pt>
                <c:pt idx="6">
                  <c:v>2.4285714285714284</c:v>
                </c:pt>
                <c:pt idx="7">
                  <c:v>0.2068965517241379</c:v>
                </c:pt>
                <c:pt idx="8">
                  <c:v>-0.64285714285714279</c:v>
                </c:pt>
                <c:pt idx="9">
                  <c:v>-0.5</c:v>
                </c:pt>
                <c:pt idx="10">
                  <c:v>-0.5</c:v>
                </c:pt>
                <c:pt idx="12">
                  <c:v>-0.26165413533834592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212-4B35-8C26-F9727BF757F5}"/>
            </c:ext>
          </c:extLst>
        </c:ser>
        <c:ser>
          <c:idx val="4"/>
          <c:order val="5"/>
          <c:tx>
            <c:strRef>
              <c:f>'Pernoctaciones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TF'!$O$229:$O$241</c:f>
              <c:numCache>
                <c:formatCode>0.0%</c:formatCode>
                <c:ptCount val="13"/>
                <c:pt idx="0">
                  <c:v>-0.77400295420974885</c:v>
                </c:pt>
                <c:pt idx="1">
                  <c:v>-0.2857142857142857</c:v>
                </c:pt>
                <c:pt idx="2">
                  <c:v>-7.8651685393258397E-2</c:v>
                </c:pt>
                <c:pt idx="3">
                  <c:v>-0.95918367346938771</c:v>
                </c:pt>
                <c:pt idx="6">
                  <c:v>0.29729729729729737</c:v>
                </c:pt>
                <c:pt idx="7">
                  <c:v>-7.8947368421052655E-2</c:v>
                </c:pt>
                <c:pt idx="8">
                  <c:v>-0.16666666666666663</c:v>
                </c:pt>
                <c:pt idx="9">
                  <c:v>-0.44444444444444442</c:v>
                </c:pt>
                <c:pt idx="10">
                  <c:v>-0.92151898734177218</c:v>
                </c:pt>
                <c:pt idx="12">
                  <c:v>-0.67288474350433047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212-4B35-8C26-F9727BF75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TF'!$C$253:$D$253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0CD-4CB2-95F0-52364220679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TF'!$C$255:$C$267</c:f>
              <c:numCache>
                <c:formatCode>#,##0</c:formatCode>
                <c:ptCount val="13"/>
                <c:pt idx="0">
                  <c:v>1198</c:v>
                </c:pt>
                <c:pt idx="1">
                  <c:v>215</c:v>
                </c:pt>
                <c:pt idx="2">
                  <c:v>60</c:v>
                </c:pt>
                <c:pt idx="3">
                  <c:v>76</c:v>
                </c:pt>
                <c:pt idx="4">
                  <c:v>46</c:v>
                </c:pt>
                <c:pt idx="5">
                  <c:v>25</c:v>
                </c:pt>
                <c:pt idx="6">
                  <c:v>57</c:v>
                </c:pt>
                <c:pt idx="7">
                  <c:v>36</c:v>
                </c:pt>
                <c:pt idx="8">
                  <c:v>20</c:v>
                </c:pt>
                <c:pt idx="9">
                  <c:v>89</c:v>
                </c:pt>
                <c:pt idx="10">
                  <c:v>637</c:v>
                </c:pt>
                <c:pt idx="11">
                  <c:v>1016</c:v>
                </c:pt>
                <c:pt idx="12">
                  <c:v>3475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CD-4CB2-95F0-523642206798}"/>
            </c:ext>
          </c:extLst>
        </c:ser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0CD-4CB2-95F0-523642206798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82</c:v>
                </c:pt>
                <c:pt idx="1">
                  <c:v>102</c:v>
                </c:pt>
                <c:pt idx="2">
                  <c:v>41</c:v>
                </c:pt>
                <c:pt idx="3">
                  <c:v>7</c:v>
                </c:pt>
                <c:pt idx="4">
                  <c:v>10</c:v>
                </c:pt>
                <c:pt idx="5">
                  <c:v>1</c:v>
                </c:pt>
                <c:pt idx="6">
                  <c:v>11</c:v>
                </c:pt>
                <c:pt idx="7">
                  <c:v>4</c:v>
                </c:pt>
                <c:pt idx="8">
                  <c:v>0</c:v>
                </c:pt>
                <c:pt idx="9">
                  <c:v>13</c:v>
                </c:pt>
                <c:pt idx="10">
                  <c:v>16</c:v>
                </c:pt>
                <c:pt idx="11">
                  <c:v>131</c:v>
                </c:pt>
                <c:pt idx="12">
                  <c:v>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0CD-4CB2-95F0-523642206798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0CD-4CB2-95F0-52364220679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135</c:v>
                </c:pt>
                <c:pt idx="1">
                  <c:v>147</c:v>
                </c:pt>
                <c:pt idx="2">
                  <c:v>100</c:v>
                </c:pt>
                <c:pt idx="3">
                  <c:v>54</c:v>
                </c:pt>
                <c:pt idx="4">
                  <c:v>2</c:v>
                </c:pt>
                <c:pt idx="5">
                  <c:v>5</c:v>
                </c:pt>
                <c:pt idx="6">
                  <c:v>0</c:v>
                </c:pt>
                <c:pt idx="7">
                  <c:v>15</c:v>
                </c:pt>
                <c:pt idx="8">
                  <c:v>0</c:v>
                </c:pt>
                <c:pt idx="9">
                  <c:v>62</c:v>
                </c:pt>
                <c:pt idx="10">
                  <c:v>42</c:v>
                </c:pt>
                <c:pt idx="11">
                  <c:v>73</c:v>
                </c:pt>
                <c:pt idx="12">
                  <c:v>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0CD-4CB2-95F0-523642206798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0CD-4CB2-95F0-52364220679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0CD-4CB2-95F0-52364220679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49</c:v>
                </c:pt>
                <c:pt idx="1">
                  <c:v>198</c:v>
                </c:pt>
                <c:pt idx="2">
                  <c:v>40</c:v>
                </c:pt>
                <c:pt idx="3">
                  <c:v>77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13</c:v>
                </c:pt>
                <c:pt idx="8">
                  <c:v>9</c:v>
                </c:pt>
                <c:pt idx="9">
                  <c:v>26</c:v>
                </c:pt>
                <c:pt idx="10">
                  <c:v>56</c:v>
                </c:pt>
                <c:pt idx="12">
                  <c:v>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0CD-4CB2-95F0-5236422067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0CD-4CB2-95F0-52364220679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0CD-4CB2-95F0-52364220679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0CD-4CB2-95F0-52364220679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0CD-4CB2-95F0-52364220679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0CD-4CB2-95F0-52364220679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0CD-4CB2-95F0-52364220679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0CD-4CB2-95F0-52364220679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0CD-4CB2-95F0-52364220679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0CD-4CB2-95F0-52364220679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0CD-4CB2-95F0-52364220679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0CD-4CB2-95F0-52364220679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0CD-4CB2-95F0-52364220679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0CD-4CB2-95F0-523642206798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-0.63703703703703707</c:v>
                </c:pt>
                <c:pt idx="1">
                  <c:v>0.34693877551020402</c:v>
                </c:pt>
                <c:pt idx="2">
                  <c:v>-0.6</c:v>
                </c:pt>
                <c:pt idx="3">
                  <c:v>0.42592592592592582</c:v>
                </c:pt>
                <c:pt idx="5">
                  <c:v>-0.8</c:v>
                </c:pt>
                <c:pt idx="6">
                  <c:v>0</c:v>
                </c:pt>
                <c:pt idx="7">
                  <c:v>-0.1333333333333333</c:v>
                </c:pt>
                <c:pt idx="8">
                  <c:v>0</c:v>
                </c:pt>
                <c:pt idx="9">
                  <c:v>-0.58064516129032251</c:v>
                </c:pt>
                <c:pt idx="10">
                  <c:v>0.33333333333333326</c:v>
                </c:pt>
                <c:pt idx="12">
                  <c:v>-0.16548042704626331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0CD-4CB2-95F0-523642206798}"/>
            </c:ext>
          </c:extLst>
        </c:ser>
        <c:ser>
          <c:idx val="4"/>
          <c:order val="5"/>
          <c:tx>
            <c:strRef>
              <c:f>'Pernoctaciones evol mensu TF'!$O$254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TF'!$O$255:$O$267</c:f>
              <c:numCache>
                <c:formatCode>0.0%</c:formatCode>
                <c:ptCount val="13"/>
                <c:pt idx="0">
                  <c:v>-0.95909849749582632</c:v>
                </c:pt>
                <c:pt idx="1">
                  <c:v>-7.906976744186045E-2</c:v>
                </c:pt>
                <c:pt idx="2">
                  <c:v>-0.33333333333333337</c:v>
                </c:pt>
                <c:pt idx="3">
                  <c:v>1.3157894736842035E-2</c:v>
                </c:pt>
                <c:pt idx="5">
                  <c:v>-0.96</c:v>
                </c:pt>
                <c:pt idx="7">
                  <c:v>-0.63888888888888884</c:v>
                </c:pt>
                <c:pt idx="8">
                  <c:v>-0.55000000000000004</c:v>
                </c:pt>
                <c:pt idx="9">
                  <c:v>-0.7078651685393258</c:v>
                </c:pt>
                <c:pt idx="10">
                  <c:v>-0.91208791208791207</c:v>
                </c:pt>
                <c:pt idx="12">
                  <c:v>-0.80927206181374545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0CD-4CB2-95F0-5236422067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5F-4251-8F4C-58903C361CCE}"/>
              </c:ext>
            </c:extLst>
          </c:dPt>
          <c:cat>
            <c:strRef>
              <c:f>'Pernocta evol mensu TF 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'!$C$9:$C$21</c:f>
              <c:numCache>
                <c:formatCode>#,##0</c:formatCode>
                <c:ptCount val="13"/>
                <c:pt idx="0">
                  <c:v>24581</c:v>
                </c:pt>
                <c:pt idx="1">
                  <c:v>19884</c:v>
                </c:pt>
                <c:pt idx="2">
                  <c:v>24109</c:v>
                </c:pt>
                <c:pt idx="3">
                  <c:v>14923</c:v>
                </c:pt>
                <c:pt idx="4">
                  <c:v>15812</c:v>
                </c:pt>
                <c:pt idx="5">
                  <c:v>18125</c:v>
                </c:pt>
                <c:pt idx="6">
                  <c:v>16944</c:v>
                </c:pt>
                <c:pt idx="7">
                  <c:v>16598</c:v>
                </c:pt>
                <c:pt idx="8">
                  <c:v>20450</c:v>
                </c:pt>
                <c:pt idx="9">
                  <c:v>18601</c:v>
                </c:pt>
                <c:pt idx="10">
                  <c:v>22771</c:v>
                </c:pt>
                <c:pt idx="11">
                  <c:v>21989</c:v>
                </c:pt>
                <c:pt idx="12">
                  <c:v>234787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5F-4251-8F4C-58903C361CCE}"/>
            </c:ext>
          </c:extLst>
        </c:ser>
        <c:ser>
          <c:idx val="5"/>
          <c:order val="1"/>
          <c:tx>
            <c:strRef>
              <c:f>'Pernocta evol mensu TF 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65F-4251-8F4C-58903C361CCE}"/>
              </c:ext>
            </c:extLst>
          </c:dPt>
          <c:val>
            <c:numRef>
              <c:f>'Pernocta evol mensu TF '!$I$9:$I$21</c:f>
              <c:numCache>
                <c:formatCode>#,##0</c:formatCode>
                <c:ptCount val="13"/>
                <c:pt idx="0">
                  <c:v>13922</c:v>
                </c:pt>
                <c:pt idx="1">
                  <c:v>13217</c:v>
                </c:pt>
                <c:pt idx="2">
                  <c:v>17020</c:v>
                </c:pt>
                <c:pt idx="3">
                  <c:v>12113</c:v>
                </c:pt>
                <c:pt idx="4">
                  <c:v>11098</c:v>
                </c:pt>
                <c:pt idx="5">
                  <c:v>11814</c:v>
                </c:pt>
                <c:pt idx="6">
                  <c:v>11471</c:v>
                </c:pt>
                <c:pt idx="7">
                  <c:v>14845</c:v>
                </c:pt>
                <c:pt idx="8">
                  <c:v>13618</c:v>
                </c:pt>
                <c:pt idx="9">
                  <c:v>14638</c:v>
                </c:pt>
                <c:pt idx="10">
                  <c:v>16513</c:v>
                </c:pt>
                <c:pt idx="11">
                  <c:v>18070</c:v>
                </c:pt>
                <c:pt idx="12">
                  <c:v>168339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5F-4251-8F4C-58903C361CCE}"/>
            </c:ext>
          </c:extLst>
        </c:ser>
        <c:ser>
          <c:idx val="0"/>
          <c:order val="2"/>
          <c:tx>
            <c:strRef>
              <c:f>'Pernocta evol mensu TF 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65F-4251-8F4C-58903C361CCE}"/>
              </c:ext>
            </c:extLst>
          </c:dPt>
          <c:cat>
            <c:strRef>
              <c:f>'Pernocta evol mensu TF 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'!$K$9:$K$21</c:f>
              <c:numCache>
                <c:formatCode>#,##0</c:formatCode>
                <c:ptCount val="13"/>
                <c:pt idx="0">
                  <c:v>17982</c:v>
                </c:pt>
                <c:pt idx="1">
                  <c:v>16181</c:v>
                </c:pt>
                <c:pt idx="2">
                  <c:v>18269</c:v>
                </c:pt>
                <c:pt idx="3">
                  <c:v>13117</c:v>
                </c:pt>
                <c:pt idx="4">
                  <c:v>10740</c:v>
                </c:pt>
                <c:pt idx="5">
                  <c:v>11134</c:v>
                </c:pt>
                <c:pt idx="6">
                  <c:v>10514</c:v>
                </c:pt>
                <c:pt idx="7">
                  <c:v>12529</c:v>
                </c:pt>
                <c:pt idx="8">
                  <c:v>13736</c:v>
                </c:pt>
                <c:pt idx="9">
                  <c:v>17811</c:v>
                </c:pt>
                <c:pt idx="10">
                  <c:v>20095</c:v>
                </c:pt>
                <c:pt idx="11">
                  <c:v>19927</c:v>
                </c:pt>
                <c:pt idx="12">
                  <c:v>182035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65F-4251-8F4C-58903C361CCE}"/>
            </c:ext>
          </c:extLst>
        </c:ser>
        <c:ser>
          <c:idx val="1"/>
          <c:order val="3"/>
          <c:tx>
            <c:strRef>
              <c:f>'Pernocta evol mensu TF 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65F-4251-8F4C-58903C361CC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65F-4251-8F4C-58903C361CCE}"/>
              </c:ext>
            </c:extLst>
          </c:dPt>
          <c:cat>
            <c:strRef>
              <c:f>'Pernocta evol mensu TF 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'!$M$9:$M$21</c:f>
              <c:numCache>
                <c:formatCode>#,##0</c:formatCode>
                <c:ptCount val="13"/>
                <c:pt idx="0">
                  <c:v>21297</c:v>
                </c:pt>
                <c:pt idx="1">
                  <c:v>18659</c:v>
                </c:pt>
                <c:pt idx="2">
                  <c:v>20797</c:v>
                </c:pt>
                <c:pt idx="3">
                  <c:v>14586</c:v>
                </c:pt>
                <c:pt idx="4">
                  <c:v>7817</c:v>
                </c:pt>
                <c:pt idx="5">
                  <c:v>12283</c:v>
                </c:pt>
                <c:pt idx="6">
                  <c:v>12513</c:v>
                </c:pt>
                <c:pt idx="7">
                  <c:v>16653</c:v>
                </c:pt>
                <c:pt idx="8">
                  <c:v>17692</c:v>
                </c:pt>
                <c:pt idx="9">
                  <c:v>17886</c:v>
                </c:pt>
                <c:pt idx="10">
                  <c:v>15945</c:v>
                </c:pt>
                <c:pt idx="12">
                  <c:v>176128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65F-4251-8F4C-58903C361C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65F-4251-8F4C-58903C361CC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65F-4251-8F4C-58903C361CC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65F-4251-8F4C-58903C361CC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65F-4251-8F4C-58903C361CC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65F-4251-8F4C-58903C361CC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65F-4251-8F4C-58903C361CC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65F-4251-8F4C-58903C361CC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65F-4251-8F4C-58903C361CC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65F-4251-8F4C-58903C361CC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65F-4251-8F4C-58903C361CC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65F-4251-8F4C-58903C361CC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65F-4251-8F4C-58903C361CC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65F-4251-8F4C-58903C361CCE}"/>
              </c:ext>
            </c:extLst>
          </c:dPt>
          <c:cat>
            <c:strRef>
              <c:f>'Pernocta evol mensu TF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'!$N$9:$N$21</c:f>
              <c:numCache>
                <c:formatCode>0.0%</c:formatCode>
                <c:ptCount val="13"/>
                <c:pt idx="0">
                  <c:v>0.18435101768435103</c:v>
                </c:pt>
                <c:pt idx="1">
                  <c:v>0.1531425746245596</c:v>
                </c:pt>
                <c:pt idx="2">
                  <c:v>0.13837648475559683</c:v>
                </c:pt>
                <c:pt idx="3">
                  <c:v>0.11199207135778</c:v>
                </c:pt>
                <c:pt idx="4">
                  <c:v>-0.27216014897579144</c:v>
                </c:pt>
                <c:pt idx="5">
                  <c:v>0.10319741332854315</c:v>
                </c:pt>
                <c:pt idx="6">
                  <c:v>0.1901274491154652</c:v>
                </c:pt>
                <c:pt idx="7">
                  <c:v>0.32915635725117731</c:v>
                </c:pt>
                <c:pt idx="8">
                  <c:v>0.28800232964472916</c:v>
                </c:pt>
                <c:pt idx="9">
                  <c:v>4.2108809162877403E-3</c:v>
                </c:pt>
                <c:pt idx="10">
                  <c:v>-0.20651903458571785</c:v>
                </c:pt>
                <c:pt idx="12">
                  <c:v>8.648555284131576E-2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65F-4251-8F4C-58903C361CCE}"/>
            </c:ext>
          </c:extLst>
        </c:ser>
        <c:ser>
          <c:idx val="4"/>
          <c:order val="5"/>
          <c:tx>
            <c:strRef>
              <c:f>'Pernocta evol mensu TF 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 evol mensu TF '!$O$9:$O$21</c:f>
              <c:numCache>
                <c:formatCode>0.0%</c:formatCode>
                <c:ptCount val="13"/>
                <c:pt idx="0">
                  <c:v>-0.1335991212725276</c:v>
                </c:pt>
                <c:pt idx="1">
                  <c:v>-6.1607322470327852E-2</c:v>
                </c:pt>
                <c:pt idx="2">
                  <c:v>-0.1373760836202248</c:v>
                </c:pt>
                <c:pt idx="3">
                  <c:v>-2.2582590631910482E-2</c:v>
                </c:pt>
                <c:pt idx="4">
                  <c:v>-0.50562863647862377</c:v>
                </c:pt>
                <c:pt idx="5">
                  <c:v>-0.32231724137931039</c:v>
                </c:pt>
                <c:pt idx="6">
                  <c:v>-0.26150849858356939</c:v>
                </c:pt>
                <c:pt idx="7">
                  <c:v>3.3136522472587693E-3</c:v>
                </c:pt>
                <c:pt idx="8">
                  <c:v>-0.13486552567237164</c:v>
                </c:pt>
                <c:pt idx="9">
                  <c:v>-3.8438793613246647E-2</c:v>
                </c:pt>
                <c:pt idx="10">
                  <c:v>-0.29976724781520359</c:v>
                </c:pt>
                <c:pt idx="12">
                  <c:v>-0.17232304814894872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65F-4251-8F4C-58903C361C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15A-414A-941D-A9E0C5775873}"/>
              </c:ext>
            </c:extLst>
          </c:dPt>
          <c:cat>
            <c:strRef>
              <c:f>'Pernocta evol mensu TF 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'!$C$31:$C$43</c:f>
              <c:numCache>
                <c:formatCode>#,##0</c:formatCode>
                <c:ptCount val="13"/>
                <c:pt idx="0">
                  <c:v>19126</c:v>
                </c:pt>
                <c:pt idx="1">
                  <c:v>16661</c:v>
                </c:pt>
                <c:pt idx="2">
                  <c:v>20350</c:v>
                </c:pt>
                <c:pt idx="3">
                  <c:v>12915</c:v>
                </c:pt>
                <c:pt idx="4">
                  <c:v>13156</c:v>
                </c:pt>
                <c:pt idx="5">
                  <c:v>15865</c:v>
                </c:pt>
                <c:pt idx="6">
                  <c:v>13461</c:v>
                </c:pt>
                <c:pt idx="7">
                  <c:v>14160</c:v>
                </c:pt>
                <c:pt idx="8">
                  <c:v>16725</c:v>
                </c:pt>
                <c:pt idx="9">
                  <c:v>15154</c:v>
                </c:pt>
                <c:pt idx="10">
                  <c:v>17956</c:v>
                </c:pt>
                <c:pt idx="11">
                  <c:v>17291</c:v>
                </c:pt>
                <c:pt idx="12">
                  <c:v>192820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5A-414A-941D-A9E0C5775873}"/>
            </c:ext>
          </c:extLst>
        </c:ser>
        <c:ser>
          <c:idx val="5"/>
          <c:order val="1"/>
          <c:tx>
            <c:strRef>
              <c:f>'Pernocta evol mensu TF 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15A-414A-941D-A9E0C5775873}"/>
              </c:ext>
            </c:extLst>
          </c:dPt>
          <c:val>
            <c:numRef>
              <c:f>'Pernocta evol mensu TF '!$I$31:$I$43</c:f>
              <c:numCache>
                <c:formatCode>#,##0</c:formatCode>
                <c:ptCount val="13"/>
                <c:pt idx="0">
                  <c:v>13922</c:v>
                </c:pt>
                <c:pt idx="1">
                  <c:v>13217</c:v>
                </c:pt>
                <c:pt idx="2">
                  <c:v>17020</c:v>
                </c:pt>
                <c:pt idx="3">
                  <c:v>12113</c:v>
                </c:pt>
                <c:pt idx="4">
                  <c:v>11098</c:v>
                </c:pt>
                <c:pt idx="5">
                  <c:v>11814</c:v>
                </c:pt>
                <c:pt idx="6">
                  <c:v>11471</c:v>
                </c:pt>
                <c:pt idx="7">
                  <c:v>14845</c:v>
                </c:pt>
                <c:pt idx="8">
                  <c:v>13618</c:v>
                </c:pt>
                <c:pt idx="9">
                  <c:v>14638</c:v>
                </c:pt>
                <c:pt idx="10">
                  <c:v>16231</c:v>
                </c:pt>
                <c:pt idx="11">
                  <c:v>17723</c:v>
                </c:pt>
                <c:pt idx="12">
                  <c:v>167710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5A-414A-941D-A9E0C5775873}"/>
            </c:ext>
          </c:extLst>
        </c:ser>
        <c:ser>
          <c:idx val="0"/>
          <c:order val="2"/>
          <c:tx>
            <c:strRef>
              <c:f>'Pernocta evol mensu TF 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15A-414A-941D-A9E0C5775873}"/>
              </c:ext>
            </c:extLst>
          </c:dPt>
          <c:cat>
            <c:strRef>
              <c:f>'Pernocta evol mensu TF 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'!$K$31:$K$43</c:f>
              <c:numCache>
                <c:formatCode>#,##0</c:formatCode>
                <c:ptCount val="13"/>
                <c:pt idx="0">
                  <c:v>17515</c:v>
                </c:pt>
                <c:pt idx="1">
                  <c:v>15801</c:v>
                </c:pt>
                <c:pt idx="2">
                  <c:v>17964</c:v>
                </c:pt>
                <c:pt idx="3">
                  <c:v>12757</c:v>
                </c:pt>
                <c:pt idx="4">
                  <c:v>10423</c:v>
                </c:pt>
                <c:pt idx="5">
                  <c:v>10883</c:v>
                </c:pt>
                <c:pt idx="6">
                  <c:v>10245</c:v>
                </c:pt>
                <c:pt idx="7">
                  <c:v>12145</c:v>
                </c:pt>
                <c:pt idx="8">
                  <c:v>13480</c:v>
                </c:pt>
                <c:pt idx="9">
                  <c:v>17535</c:v>
                </c:pt>
                <c:pt idx="10">
                  <c:v>19598</c:v>
                </c:pt>
                <c:pt idx="11">
                  <c:v>19489</c:v>
                </c:pt>
                <c:pt idx="12">
                  <c:v>177835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15A-414A-941D-A9E0C5775873}"/>
            </c:ext>
          </c:extLst>
        </c:ser>
        <c:ser>
          <c:idx val="1"/>
          <c:order val="3"/>
          <c:tx>
            <c:strRef>
              <c:f>'Pernocta evol mensu TF 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15A-414A-941D-A9E0C577587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15A-414A-941D-A9E0C5775873}"/>
              </c:ext>
            </c:extLst>
          </c:dPt>
          <c:cat>
            <c:strRef>
              <c:f>'Pernocta evol mensu TF 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'!$M$31:$M$43</c:f>
              <c:numCache>
                <c:formatCode>#,##0</c:formatCode>
                <c:ptCount val="13"/>
                <c:pt idx="0">
                  <c:v>20913</c:v>
                </c:pt>
                <c:pt idx="1">
                  <c:v>18321</c:v>
                </c:pt>
                <c:pt idx="2">
                  <c:v>20362</c:v>
                </c:pt>
                <c:pt idx="3">
                  <c:v>14295</c:v>
                </c:pt>
                <c:pt idx="4">
                  <c:v>7607</c:v>
                </c:pt>
                <c:pt idx="5">
                  <c:v>12135</c:v>
                </c:pt>
                <c:pt idx="6">
                  <c:v>12144</c:v>
                </c:pt>
                <c:pt idx="7">
                  <c:v>16288</c:v>
                </c:pt>
                <c:pt idx="8">
                  <c:v>17349</c:v>
                </c:pt>
                <c:pt idx="9">
                  <c:v>17511</c:v>
                </c:pt>
                <c:pt idx="10">
                  <c:v>15543</c:v>
                </c:pt>
                <c:pt idx="12">
                  <c:v>172468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15A-414A-941D-A9E0C5775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15A-414A-941D-A9E0C577587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15A-414A-941D-A9E0C577587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15A-414A-941D-A9E0C577587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15A-414A-941D-A9E0C577587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15A-414A-941D-A9E0C577587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15A-414A-941D-A9E0C577587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15A-414A-941D-A9E0C577587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15A-414A-941D-A9E0C577587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15A-414A-941D-A9E0C577587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15A-414A-941D-A9E0C577587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15A-414A-941D-A9E0C577587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15A-414A-941D-A9E0C577587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15A-414A-941D-A9E0C5775873}"/>
              </c:ext>
            </c:extLst>
          </c:dPt>
          <c:cat>
            <c:strRef>
              <c:f>'Pernocta evol mensu TF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'!$N$31:$N$43</c:f>
              <c:numCache>
                <c:formatCode>0.0%</c:formatCode>
                <c:ptCount val="13"/>
                <c:pt idx="0">
                  <c:v>0.1940051384527548</c:v>
                </c:pt>
                <c:pt idx="1">
                  <c:v>0.15948357698879811</c:v>
                </c:pt>
                <c:pt idx="2">
                  <c:v>0.13348920062346914</c:v>
                </c:pt>
                <c:pt idx="3">
                  <c:v>0.12056126048443994</c:v>
                </c:pt>
                <c:pt idx="4">
                  <c:v>-0.27017173558476448</c:v>
                </c:pt>
                <c:pt idx="5">
                  <c:v>0.11504180832491051</c:v>
                </c:pt>
                <c:pt idx="6">
                  <c:v>0.18535871156661776</c:v>
                </c:pt>
                <c:pt idx="7">
                  <c:v>0.34112803622890087</c:v>
                </c:pt>
                <c:pt idx="8">
                  <c:v>0.28701780415430278</c:v>
                </c:pt>
                <c:pt idx="9">
                  <c:v>-1.3686911890504749E-3</c:v>
                </c:pt>
                <c:pt idx="10">
                  <c:v>-0.20690886825186239</c:v>
                </c:pt>
                <c:pt idx="12">
                  <c:v>8.9184444191833023E-2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15A-414A-941D-A9E0C5775873}"/>
            </c:ext>
          </c:extLst>
        </c:ser>
        <c:ser>
          <c:idx val="4"/>
          <c:order val="5"/>
          <c:tx>
            <c:strRef>
              <c:f>'Pernocta evol mensu TF 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'!$O$31:$O$43</c:f>
              <c:numCache>
                <c:formatCode>0.0%</c:formatCode>
                <c:ptCount val="13"/>
                <c:pt idx="0">
                  <c:v>9.3433023109902757E-2</c:v>
                </c:pt>
                <c:pt idx="1">
                  <c:v>9.9633875517675996E-2</c:v>
                </c:pt>
                <c:pt idx="2">
                  <c:v>5.8968058968056347E-4</c:v>
                </c:pt>
                <c:pt idx="3">
                  <c:v>0.10685249709639955</c:v>
                </c:pt>
                <c:pt idx="4">
                  <c:v>-0.42178473700212826</c:v>
                </c:pt>
                <c:pt idx="5">
                  <c:v>-0.23510872990860388</c:v>
                </c:pt>
                <c:pt idx="6">
                  <c:v>-9.7838199242255453E-2</c:v>
                </c:pt>
                <c:pt idx="7">
                  <c:v>0.15028248587570614</c:v>
                </c:pt>
                <c:pt idx="8">
                  <c:v>3.7309417040358728E-2</c:v>
                </c:pt>
                <c:pt idx="9">
                  <c:v>0.1555364920153095</c:v>
                </c:pt>
                <c:pt idx="10">
                  <c:v>-0.13438404989975494</c:v>
                </c:pt>
                <c:pt idx="12">
                  <c:v>-1.7438713830763009E-2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15A-414A-941D-A9E0C5775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87-4F98-B927-5EE3DCEB1B4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TF'!$C$75:$C$87</c:f>
              <c:numCache>
                <c:formatCode>#,##0</c:formatCode>
                <c:ptCount val="13"/>
                <c:pt idx="0">
                  <c:v>512</c:v>
                </c:pt>
                <c:pt idx="1">
                  <c:v>350</c:v>
                </c:pt>
                <c:pt idx="2">
                  <c:v>458</c:v>
                </c:pt>
                <c:pt idx="3">
                  <c:v>591</c:v>
                </c:pt>
                <c:pt idx="4">
                  <c:v>430</c:v>
                </c:pt>
                <c:pt idx="5">
                  <c:v>561</c:v>
                </c:pt>
                <c:pt idx="6">
                  <c:v>407</c:v>
                </c:pt>
                <c:pt idx="7">
                  <c:v>975</c:v>
                </c:pt>
                <c:pt idx="8">
                  <c:v>675</c:v>
                </c:pt>
                <c:pt idx="9">
                  <c:v>295</c:v>
                </c:pt>
                <c:pt idx="10">
                  <c:v>394</c:v>
                </c:pt>
                <c:pt idx="11">
                  <c:v>296</c:v>
                </c:pt>
                <c:pt idx="12">
                  <c:v>5944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87-4F98-B927-5EE3DCEB1B40}"/>
            </c:ext>
          </c:extLst>
        </c:ser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887-4F98-B927-5EE3DCEB1B40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36</c:v>
                </c:pt>
                <c:pt idx="1">
                  <c:v>28</c:v>
                </c:pt>
                <c:pt idx="2">
                  <c:v>135</c:v>
                </c:pt>
                <c:pt idx="3">
                  <c:v>30</c:v>
                </c:pt>
                <c:pt idx="4">
                  <c:v>250</c:v>
                </c:pt>
                <c:pt idx="5">
                  <c:v>295</c:v>
                </c:pt>
                <c:pt idx="6">
                  <c:v>272</c:v>
                </c:pt>
                <c:pt idx="7">
                  <c:v>857</c:v>
                </c:pt>
                <c:pt idx="8">
                  <c:v>284</c:v>
                </c:pt>
                <c:pt idx="9">
                  <c:v>404</c:v>
                </c:pt>
                <c:pt idx="10">
                  <c:v>154</c:v>
                </c:pt>
                <c:pt idx="11">
                  <c:v>770</c:v>
                </c:pt>
                <c:pt idx="12">
                  <c:v>3515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87-4F98-B927-5EE3DCEB1B40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887-4F98-B927-5EE3DCEB1B4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2737</c:v>
                </c:pt>
                <c:pt idx="1">
                  <c:v>1151</c:v>
                </c:pt>
                <c:pt idx="2">
                  <c:v>917</c:v>
                </c:pt>
                <c:pt idx="3">
                  <c:v>1472</c:v>
                </c:pt>
                <c:pt idx="4">
                  <c:v>1614</c:v>
                </c:pt>
                <c:pt idx="5">
                  <c:v>1076</c:v>
                </c:pt>
                <c:pt idx="6">
                  <c:v>1041</c:v>
                </c:pt>
                <c:pt idx="7">
                  <c:v>888</c:v>
                </c:pt>
                <c:pt idx="8">
                  <c:v>1386</c:v>
                </c:pt>
                <c:pt idx="9">
                  <c:v>639</c:v>
                </c:pt>
                <c:pt idx="10">
                  <c:v>387</c:v>
                </c:pt>
                <c:pt idx="11">
                  <c:v>1503</c:v>
                </c:pt>
                <c:pt idx="12">
                  <c:v>14811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887-4F98-B927-5EE3DCEB1B40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887-4F98-B927-5EE3DCEB1B4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887-4F98-B927-5EE3DCEB1B4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279</c:v>
                </c:pt>
                <c:pt idx="1">
                  <c:v>370</c:v>
                </c:pt>
                <c:pt idx="2">
                  <c:v>1723</c:v>
                </c:pt>
                <c:pt idx="3">
                  <c:v>970</c:v>
                </c:pt>
                <c:pt idx="4">
                  <c:v>537</c:v>
                </c:pt>
                <c:pt idx="5">
                  <c:v>363</c:v>
                </c:pt>
                <c:pt idx="6">
                  <c:v>638</c:v>
                </c:pt>
                <c:pt idx="7">
                  <c:v>382</c:v>
                </c:pt>
                <c:pt idx="8">
                  <c:v>669</c:v>
                </c:pt>
                <c:pt idx="9">
                  <c:v>774</c:v>
                </c:pt>
                <c:pt idx="10">
                  <c:v>0</c:v>
                </c:pt>
                <c:pt idx="12">
                  <c:v>6705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887-4F98-B927-5EE3DCEB1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887-4F98-B927-5EE3DCEB1B4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887-4F98-B927-5EE3DCEB1B4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887-4F98-B927-5EE3DCEB1B4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887-4F98-B927-5EE3DCEB1B4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887-4F98-B927-5EE3DCEB1B4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887-4F98-B927-5EE3DCEB1B4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887-4F98-B927-5EE3DCEB1B4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887-4F98-B927-5EE3DCEB1B4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887-4F98-B927-5EE3DCEB1B4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887-4F98-B927-5EE3DCEB1B4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887-4F98-B927-5EE3DCEB1B4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887-4F98-B927-5EE3DCEB1B4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887-4F98-B927-5EE3DCEB1B40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-0.8980635732553891</c:v>
                </c:pt>
                <c:pt idx="1">
                  <c:v>-0.67854039965247614</c:v>
                </c:pt>
                <c:pt idx="2">
                  <c:v>0.87895310796074155</c:v>
                </c:pt>
                <c:pt idx="3">
                  <c:v>-0.34103260869565222</c:v>
                </c:pt>
                <c:pt idx="4">
                  <c:v>-0.66728624535315983</c:v>
                </c:pt>
                <c:pt idx="5">
                  <c:v>-0.66263940520446096</c:v>
                </c:pt>
                <c:pt idx="6">
                  <c:v>-0.38712776176753128</c:v>
                </c:pt>
                <c:pt idx="7">
                  <c:v>-0.56981981981981988</c:v>
                </c:pt>
                <c:pt idx="8">
                  <c:v>-0.5173160173160174</c:v>
                </c:pt>
                <c:pt idx="9">
                  <c:v>0.21126760563380276</c:v>
                </c:pt>
                <c:pt idx="10">
                  <c:v>-1</c:v>
                </c:pt>
                <c:pt idx="12">
                  <c:v>-0.49616771866546439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887-4F98-B927-5EE3DCEB1B40}"/>
            </c:ext>
          </c:extLst>
        </c:ser>
        <c:ser>
          <c:idx val="4"/>
          <c:order val="5"/>
          <c:tx>
            <c:strRef>
              <c:f>'Viajeros entr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TF'!$O$75:$O$87</c:f>
              <c:numCache>
                <c:formatCode>0.0%</c:formatCode>
                <c:ptCount val="13"/>
                <c:pt idx="0">
                  <c:v>-0.455078125</c:v>
                </c:pt>
                <c:pt idx="1">
                  <c:v>5.7142857142857162E-2</c:v>
                </c:pt>
                <c:pt idx="2">
                  <c:v>2.7620087336244543</c:v>
                </c:pt>
                <c:pt idx="3">
                  <c:v>0.6412859560067683</c:v>
                </c:pt>
                <c:pt idx="4">
                  <c:v>0.24883720930232567</c:v>
                </c:pt>
                <c:pt idx="5">
                  <c:v>-0.3529411764705882</c:v>
                </c:pt>
                <c:pt idx="6">
                  <c:v>0.56756756756756754</c:v>
                </c:pt>
                <c:pt idx="7">
                  <c:v>-0.60820512820512818</c:v>
                </c:pt>
                <c:pt idx="8">
                  <c:v>-8.8888888888888351E-3</c:v>
                </c:pt>
                <c:pt idx="9">
                  <c:v>1.623728813559322</c:v>
                </c:pt>
                <c:pt idx="10">
                  <c:v>-1</c:v>
                </c:pt>
                <c:pt idx="12">
                  <c:v>0.18714589235127477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887-4F98-B927-5EE3DCEB1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52-4DC1-99ED-AD08C11DB25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resd'!$C$9:$C$21</c:f>
              <c:numCache>
                <c:formatCode>0.00</c:formatCode>
                <c:ptCount val="13"/>
                <c:pt idx="0">
                  <c:v>4.8966135458167335</c:v>
                </c:pt>
                <c:pt idx="1">
                  <c:v>5.2589262099973553</c:v>
                </c:pt>
                <c:pt idx="2">
                  <c:v>5.3338495575221243</c:v>
                </c:pt>
                <c:pt idx="3">
                  <c:v>4.7239632795188351</c:v>
                </c:pt>
                <c:pt idx="4">
                  <c:v>4.6947743467933494</c:v>
                </c:pt>
                <c:pt idx="5">
                  <c:v>5.4250224483687521</c:v>
                </c:pt>
                <c:pt idx="6">
                  <c:v>5.313264346190028</c:v>
                </c:pt>
                <c:pt idx="7">
                  <c:v>4.7314709236031929</c:v>
                </c:pt>
                <c:pt idx="8">
                  <c:v>5.8528906697195193</c:v>
                </c:pt>
                <c:pt idx="9">
                  <c:v>5.3313270278016622</c:v>
                </c:pt>
                <c:pt idx="10">
                  <c:v>4.9718340611353709</c:v>
                </c:pt>
                <c:pt idx="11">
                  <c:v>6.0625861593603529</c:v>
                </c:pt>
                <c:pt idx="12">
                  <c:v>5.2086919868666248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52-4DC1-99ED-AD08C11DB25E}"/>
            </c:ext>
          </c:extLst>
        </c:ser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652-4DC1-99ED-AD08C11DB25E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5.4319157237612172</c:v>
                </c:pt>
                <c:pt idx="1">
                  <c:v>4.7389745428468988</c:v>
                </c:pt>
                <c:pt idx="2">
                  <c:v>4.7581772435001399</c:v>
                </c:pt>
                <c:pt idx="3">
                  <c:v>4.0661295736824439</c:v>
                </c:pt>
                <c:pt idx="4">
                  <c:v>4.6396321070234112</c:v>
                </c:pt>
                <c:pt idx="5">
                  <c:v>4.6825208085612369</c:v>
                </c:pt>
                <c:pt idx="6">
                  <c:v>4.897950469684031</c:v>
                </c:pt>
                <c:pt idx="7">
                  <c:v>4.440622195632665</c:v>
                </c:pt>
                <c:pt idx="8">
                  <c:v>4.3328030544066181</c:v>
                </c:pt>
                <c:pt idx="9">
                  <c:v>4.2964484884062228</c:v>
                </c:pt>
                <c:pt idx="10">
                  <c:v>4.1097560975609753</c:v>
                </c:pt>
                <c:pt idx="11">
                  <c:v>3.8652406417112299</c:v>
                </c:pt>
                <c:pt idx="12">
                  <c:v>4.4591931339567168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52-4DC1-99ED-AD08C11DB25E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652-4DC1-99ED-AD08C11DB25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2.6000578368999423</c:v>
                </c:pt>
                <c:pt idx="1">
                  <c:v>3.5846256092157733</c:v>
                </c:pt>
                <c:pt idx="2">
                  <c:v>3.7490252411245639</c:v>
                </c:pt>
                <c:pt idx="3">
                  <c:v>2.946316262353998</c:v>
                </c:pt>
                <c:pt idx="4">
                  <c:v>2.9742453613957354</c:v>
                </c:pt>
                <c:pt idx="5">
                  <c:v>3.6149350649350649</c:v>
                </c:pt>
                <c:pt idx="6">
                  <c:v>3.7549999999999999</c:v>
                </c:pt>
                <c:pt idx="7">
                  <c:v>4.0678571428571431</c:v>
                </c:pt>
                <c:pt idx="8">
                  <c:v>3.6786288162828065</c:v>
                </c:pt>
                <c:pt idx="9">
                  <c:v>4.1927966101694913</c:v>
                </c:pt>
                <c:pt idx="10">
                  <c:v>4.6026110856619331</c:v>
                </c:pt>
                <c:pt idx="11">
                  <c:v>3.6283685360524398</c:v>
                </c:pt>
                <c:pt idx="12">
                  <c:v>3.5577336512527848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652-4DC1-99ED-AD08C11DB25E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652-4DC1-99ED-AD08C11DB25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652-4DC1-99ED-AD08C11DB25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4.758042895442359</c:v>
                </c:pt>
                <c:pt idx="1">
                  <c:v>3.9109201425277718</c:v>
                </c:pt>
                <c:pt idx="2">
                  <c:v>3.5477652678266804</c:v>
                </c:pt>
                <c:pt idx="3">
                  <c:v>3.7641290322580647</c:v>
                </c:pt>
                <c:pt idx="4">
                  <c:v>4.1802139037433159</c:v>
                </c:pt>
                <c:pt idx="5">
                  <c:v>5.1674379469920071</c:v>
                </c:pt>
                <c:pt idx="6">
                  <c:v>4.9892344497607652</c:v>
                </c:pt>
                <c:pt idx="7">
                  <c:v>5.2682695349572919</c:v>
                </c:pt>
                <c:pt idx="8">
                  <c:v>5.6433811802232858</c:v>
                </c:pt>
                <c:pt idx="9">
                  <c:v>4.5166666666666666</c:v>
                </c:pt>
                <c:pt idx="10">
                  <c:v>4.8881054567749844</c:v>
                </c:pt>
                <c:pt idx="12">
                  <c:v>4.4865374328145302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652-4DC1-99ED-AD08C11DB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52-4DC1-99ED-AD08C11DB25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652-4DC1-99ED-AD08C11DB25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52-4DC1-99ED-AD08C11DB25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52-4DC1-99ED-AD08C11DB25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52-4DC1-99ED-AD08C11DB25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52-4DC1-99ED-AD08C11DB25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52-4DC1-99ED-AD08C11DB25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652-4DC1-99ED-AD08C11DB25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652-4DC1-99ED-AD08C11DB25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652-4DC1-99ED-AD08C11DB25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652-4DC1-99ED-AD08C11DB25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652-4DC1-99ED-AD08C11DB25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652-4DC1-99ED-AD08C11DB25E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2.1579850585424167</c:v>
                </c:pt>
                <c:pt idx="1">
                  <c:v>0.32629453331199842</c:v>
                </c:pt>
                <c:pt idx="2">
                  <c:v>-0.20125997329788348</c:v>
                </c:pt>
                <c:pt idx="3">
                  <c:v>0.81781276990406671</c:v>
                </c:pt>
                <c:pt idx="4">
                  <c:v>1.2059685423475806</c:v>
                </c:pt>
                <c:pt idx="5">
                  <c:v>1.5525028820569422</c:v>
                </c:pt>
                <c:pt idx="6">
                  <c:v>1.2342344497607654</c:v>
                </c:pt>
                <c:pt idx="7">
                  <c:v>1.2004123921001488</c:v>
                </c:pt>
                <c:pt idx="8">
                  <c:v>1.9647523639404794</c:v>
                </c:pt>
                <c:pt idx="9">
                  <c:v>0.32387005649717526</c:v>
                </c:pt>
                <c:pt idx="10">
                  <c:v>0.28549437111305132</c:v>
                </c:pt>
                <c:pt idx="12">
                  <c:v>0.93729716482836745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652-4DC1-99ED-AD08C11DB25E}"/>
            </c:ext>
          </c:extLst>
        </c:ser>
        <c:ser>
          <c:idx val="4"/>
          <c:order val="5"/>
          <c:tx>
            <c:strRef>
              <c:f>'EM evol menusual lugar resd'!$O$8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menusual lugar resd'!$O$9:$O$21</c:f>
              <c:numCache>
                <c:formatCode>0.00</c:formatCode>
                <c:ptCount val="13"/>
                <c:pt idx="0">
                  <c:v>-0.13857065037437444</c:v>
                </c:pt>
                <c:pt idx="1">
                  <c:v>-1.3480060674695835</c:v>
                </c:pt>
                <c:pt idx="2">
                  <c:v>-1.7860842896954439</c:v>
                </c:pt>
                <c:pt idx="3">
                  <c:v>-0.95983424726077038</c:v>
                </c:pt>
                <c:pt idx="4">
                  <c:v>-0.51456044305003346</c:v>
                </c:pt>
                <c:pt idx="5">
                  <c:v>-0.25758450137674505</c:v>
                </c:pt>
                <c:pt idx="6">
                  <c:v>-0.32402989642926272</c:v>
                </c:pt>
                <c:pt idx="7">
                  <c:v>0.53679861135409901</c:v>
                </c:pt>
                <c:pt idx="8">
                  <c:v>-0.20950948949623349</c:v>
                </c:pt>
                <c:pt idx="9">
                  <c:v>-0.81466036113499563</c:v>
                </c:pt>
                <c:pt idx="10">
                  <c:v>-8.3728604360386427E-2</c:v>
                </c:pt>
                <c:pt idx="12">
                  <c:v>-0.64743443622935537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652-4DC1-99ED-AD08C11DB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F6F-4A3F-B095-FB9F60F115A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resd'!$C$31:$C$43</c:f>
              <c:numCache>
                <c:formatCode>0.00</c:formatCode>
                <c:ptCount val="13"/>
                <c:pt idx="0">
                  <c:v>2.1968190854870775</c:v>
                </c:pt>
                <c:pt idx="1">
                  <c:v>2.9192073170731709</c:v>
                </c:pt>
                <c:pt idx="2">
                  <c:v>2.8</c:v>
                </c:pt>
                <c:pt idx="3">
                  <c:v>3.1794871794871793</c:v>
                </c:pt>
                <c:pt idx="4">
                  <c:v>2.7881040892193307</c:v>
                </c:pt>
                <c:pt idx="5">
                  <c:v>2.8534961154273031</c:v>
                </c:pt>
                <c:pt idx="6">
                  <c:v>2.5760456273764261</c:v>
                </c:pt>
                <c:pt idx="7">
                  <c:v>2.6506746626686657</c:v>
                </c:pt>
                <c:pt idx="8">
                  <c:v>3.9263059701492535</c:v>
                </c:pt>
                <c:pt idx="9">
                  <c:v>4.4864532019704431</c:v>
                </c:pt>
                <c:pt idx="10">
                  <c:v>2.477401129943503</c:v>
                </c:pt>
                <c:pt idx="11">
                  <c:v>2.3587174348697393</c:v>
                </c:pt>
                <c:pt idx="12">
                  <c:v>2.9469026548672566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6F-4A3F-B095-FB9F60F115A0}"/>
            </c:ext>
          </c:extLst>
        </c:ser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F6F-4A3F-B095-FB9F60F115A0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5.8509316770186333</c:v>
                </c:pt>
                <c:pt idx="1">
                  <c:v>5.1260504201680677</c:v>
                </c:pt>
                <c:pt idx="2">
                  <c:v>3.795744680851064</c:v>
                </c:pt>
                <c:pt idx="3">
                  <c:v>3.7468879668049793</c:v>
                </c:pt>
                <c:pt idx="4">
                  <c:v>2.865580448065173</c:v>
                </c:pt>
                <c:pt idx="5">
                  <c:v>2.5684803001876171</c:v>
                </c:pt>
                <c:pt idx="6">
                  <c:v>2.2784090909090908</c:v>
                </c:pt>
                <c:pt idx="7">
                  <c:v>2.7260273972602738</c:v>
                </c:pt>
                <c:pt idx="8">
                  <c:v>3.5299806576402322</c:v>
                </c:pt>
                <c:pt idx="9">
                  <c:v>3.3678343949044587</c:v>
                </c:pt>
                <c:pt idx="10">
                  <c:v>4.3421439060205582</c:v>
                </c:pt>
                <c:pt idx="11">
                  <c:v>2.382857142857143</c:v>
                </c:pt>
                <c:pt idx="12">
                  <c:v>3.1378290446613426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F6F-4A3F-B095-FB9F60F115A0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F6F-4A3F-B095-FB9F60F115A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1.9327199539965498</c:v>
                </c:pt>
                <c:pt idx="1">
                  <c:v>2.0585305105853049</c:v>
                </c:pt>
                <c:pt idx="2">
                  <c:v>2.0065316786414109</c:v>
                </c:pt>
                <c:pt idx="3">
                  <c:v>1.7439712673165726</c:v>
                </c:pt>
                <c:pt idx="4">
                  <c:v>1.7610921501706485</c:v>
                </c:pt>
                <c:pt idx="5">
                  <c:v>1.8193103448275862</c:v>
                </c:pt>
                <c:pt idx="6">
                  <c:v>1.984984984984985</c:v>
                </c:pt>
                <c:pt idx="7">
                  <c:v>2.2466926070038911</c:v>
                </c:pt>
                <c:pt idx="8">
                  <c:v>1.8514219384793964</c:v>
                </c:pt>
                <c:pt idx="9">
                  <c:v>2.3424657534246576</c:v>
                </c:pt>
                <c:pt idx="10">
                  <c:v>2.8416230366492146</c:v>
                </c:pt>
                <c:pt idx="11">
                  <c:v>2.0287009063444108</c:v>
                </c:pt>
                <c:pt idx="12">
                  <c:v>1.9869135802469136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F6F-4A3F-B095-FB9F60F115A0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F6F-4A3F-B095-FB9F60F115A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F6F-4A3F-B095-FB9F60F115A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2.4161073825503356</c:v>
                </c:pt>
                <c:pt idx="1">
                  <c:v>2.2608225108225106</c:v>
                </c:pt>
                <c:pt idx="2">
                  <c:v>2.0977835723598437</c:v>
                </c:pt>
                <c:pt idx="3">
                  <c:v>1.7649006622516556</c:v>
                </c:pt>
                <c:pt idx="4">
                  <c:v>2.347826086956522</c:v>
                </c:pt>
                <c:pt idx="5">
                  <c:v>2.9272445820433437</c:v>
                </c:pt>
                <c:pt idx="6">
                  <c:v>2.3681257014590349</c:v>
                </c:pt>
                <c:pt idx="7">
                  <c:v>3.2354740061162079</c:v>
                </c:pt>
                <c:pt idx="8">
                  <c:v>3.154897494305239</c:v>
                </c:pt>
                <c:pt idx="9">
                  <c:v>2.0477081384471467</c:v>
                </c:pt>
                <c:pt idx="10">
                  <c:v>2.6332046332046333</c:v>
                </c:pt>
                <c:pt idx="12">
                  <c:v>2.3592850049652432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F6F-4A3F-B095-FB9F60F115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F6F-4A3F-B095-FB9F60F115A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F6F-4A3F-B095-FB9F60F115A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F6F-4A3F-B095-FB9F60F115A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F6F-4A3F-B095-FB9F60F115A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F6F-4A3F-B095-FB9F60F115A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F6F-4A3F-B095-FB9F60F115A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F6F-4A3F-B095-FB9F60F115A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F6F-4A3F-B095-FB9F60F115A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F6F-4A3F-B095-FB9F60F115A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F6F-4A3F-B095-FB9F60F115A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F6F-4A3F-B095-FB9F60F115A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F6F-4A3F-B095-FB9F60F115A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F6F-4A3F-B095-FB9F60F115A0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0.4833874285537858</c:v>
                </c:pt>
                <c:pt idx="1">
                  <c:v>0.20229200023720573</c:v>
                </c:pt>
                <c:pt idx="2">
                  <c:v>9.1251893718432786E-2</c:v>
                </c:pt>
                <c:pt idx="3">
                  <c:v>2.0929394935083057E-2</c:v>
                </c:pt>
                <c:pt idx="4">
                  <c:v>0.58673393678587349</c:v>
                </c:pt>
                <c:pt idx="5">
                  <c:v>1.1079342372157575</c:v>
                </c:pt>
                <c:pt idx="6">
                  <c:v>0.3831407164740499</c:v>
                </c:pt>
                <c:pt idx="7">
                  <c:v>0.98878139911231688</c:v>
                </c:pt>
                <c:pt idx="8">
                  <c:v>1.3034755558258426</c:v>
                </c:pt>
                <c:pt idx="9">
                  <c:v>-0.29475761497751085</c:v>
                </c:pt>
                <c:pt idx="10">
                  <c:v>-0.20841840344458129</c:v>
                </c:pt>
                <c:pt idx="12">
                  <c:v>0.37691531595954886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F6F-4A3F-B095-FB9F60F115A0}"/>
            </c:ext>
          </c:extLst>
        </c:ser>
        <c:ser>
          <c:idx val="4"/>
          <c:order val="5"/>
          <c:tx>
            <c:strRef>
              <c:f>'EM evol menusual lugar resd'!$O$30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resd'!$O$31:$O$43</c:f>
              <c:numCache>
                <c:formatCode>0.00</c:formatCode>
                <c:ptCount val="13"/>
                <c:pt idx="0">
                  <c:v>0.21928829706325814</c:v>
                </c:pt>
                <c:pt idx="1">
                  <c:v>-0.65838480625066031</c:v>
                </c:pt>
                <c:pt idx="2">
                  <c:v>-0.70221642764015613</c:v>
                </c:pt>
                <c:pt idx="3">
                  <c:v>-1.4145865172355236</c:v>
                </c:pt>
                <c:pt idx="4">
                  <c:v>-0.44027800226280878</c:v>
                </c:pt>
                <c:pt idx="5">
                  <c:v>7.374846661604062E-2</c:v>
                </c:pt>
                <c:pt idx="6">
                  <c:v>-0.20791992591739117</c:v>
                </c:pt>
                <c:pt idx="7">
                  <c:v>0.58479934344754225</c:v>
                </c:pt>
                <c:pt idx="8">
                  <c:v>-0.77140847584401451</c:v>
                </c:pt>
                <c:pt idx="9">
                  <c:v>-2.4387450635232963</c:v>
                </c:pt>
                <c:pt idx="10">
                  <c:v>0.15580350326113024</c:v>
                </c:pt>
                <c:pt idx="12">
                  <c:v>-0.61693877125853325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F6F-4A3F-B095-FB9F60F115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9F9-4D34-9AF4-ABA2BD979DF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resd'!$C$53:$C$65</c:f>
              <c:numCache>
                <c:formatCode>0.00</c:formatCode>
                <c:ptCount val="13"/>
                <c:pt idx="0">
                  <c:v>2.7004048582995952</c:v>
                </c:pt>
                <c:pt idx="1">
                  <c:v>3.477124183006536</c:v>
                </c:pt>
                <c:pt idx="2">
                  <c:v>4.2638436482084687</c:v>
                </c:pt>
                <c:pt idx="3">
                  <c:v>3.4183006535947711</c:v>
                </c:pt>
                <c:pt idx="4">
                  <c:v>3.625994694960212</c:v>
                </c:pt>
                <c:pt idx="5">
                  <c:v>4.0411764705882351</c:v>
                </c:pt>
                <c:pt idx="6">
                  <c:v>2.7550387596899224</c:v>
                </c:pt>
                <c:pt idx="7">
                  <c:v>4.3314763231197775</c:v>
                </c:pt>
                <c:pt idx="8">
                  <c:v>6.7027707808564232</c:v>
                </c:pt>
                <c:pt idx="9">
                  <c:v>5.7292069632495162</c:v>
                </c:pt>
                <c:pt idx="10">
                  <c:v>2.9713375796178343</c:v>
                </c:pt>
                <c:pt idx="11">
                  <c:v>3.083743842364532</c:v>
                </c:pt>
                <c:pt idx="12">
                  <c:v>3.9447973713033955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F9-4D34-9AF4-ABA2BD979DF3}"/>
            </c:ext>
          </c:extLst>
        </c:ser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9F9-4D34-9AF4-ABA2BD979DF3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6.7439999999999998</c:v>
                </c:pt>
                <c:pt idx="1">
                  <c:v>6.0659340659340657</c:v>
                </c:pt>
                <c:pt idx="2">
                  <c:v>4.7283582089552239</c:v>
                </c:pt>
                <c:pt idx="3">
                  <c:v>4.0331753554502372</c:v>
                </c:pt>
                <c:pt idx="4">
                  <c:v>3.9170124481327799</c:v>
                </c:pt>
                <c:pt idx="5">
                  <c:v>3.6218487394957983</c:v>
                </c:pt>
                <c:pt idx="6">
                  <c:v>2.88671875</c:v>
                </c:pt>
                <c:pt idx="7">
                  <c:v>4.543408360128617</c:v>
                </c:pt>
                <c:pt idx="8">
                  <c:v>6.0128755364806867</c:v>
                </c:pt>
                <c:pt idx="9">
                  <c:v>6.8482142857142856</c:v>
                </c:pt>
                <c:pt idx="10">
                  <c:v>3.5920303605313091</c:v>
                </c:pt>
                <c:pt idx="11">
                  <c:v>3.5428571428571427</c:v>
                </c:pt>
                <c:pt idx="12">
                  <c:v>4.3818909762858027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F9-4D34-9AF4-ABA2BD979DF3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9F9-4D34-9AF4-ABA2BD979DF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2.3481781376518218</c:v>
                </c:pt>
                <c:pt idx="1">
                  <c:v>2.523076923076923</c:v>
                </c:pt>
                <c:pt idx="2">
                  <c:v>2.3403908794788273</c:v>
                </c:pt>
                <c:pt idx="3">
                  <c:v>2.1551362683438153</c:v>
                </c:pt>
                <c:pt idx="4">
                  <c:v>1.9244851258581235</c:v>
                </c:pt>
                <c:pt idx="5">
                  <c:v>2.751336898395722</c:v>
                </c:pt>
                <c:pt idx="6">
                  <c:v>2.9450171821305844</c:v>
                </c:pt>
                <c:pt idx="7">
                  <c:v>3.6196473551637278</c:v>
                </c:pt>
                <c:pt idx="8">
                  <c:v>2.7448071216617209</c:v>
                </c:pt>
                <c:pt idx="9">
                  <c:v>3.0921052631578947</c:v>
                </c:pt>
                <c:pt idx="10">
                  <c:v>4.0610079575596814</c:v>
                </c:pt>
                <c:pt idx="11">
                  <c:v>3.4948240165631468</c:v>
                </c:pt>
                <c:pt idx="12">
                  <c:v>2.7709137709137708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9F9-4D34-9AF4-ABA2BD979DF3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9F9-4D34-9AF4-ABA2BD979DF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9F9-4D34-9AF4-ABA2BD979DF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2.965299684542587</c:v>
                </c:pt>
                <c:pt idx="1">
                  <c:v>2.5487364620938626</c:v>
                </c:pt>
                <c:pt idx="2">
                  <c:v>3.0795847750865053</c:v>
                </c:pt>
                <c:pt idx="3">
                  <c:v>2.7394957983193278</c:v>
                </c:pt>
                <c:pt idx="4">
                  <c:v>3.7476635514018692</c:v>
                </c:pt>
                <c:pt idx="5">
                  <c:v>4.4098939929328624</c:v>
                </c:pt>
                <c:pt idx="6">
                  <c:v>3.1067193675889326</c:v>
                </c:pt>
                <c:pt idx="7">
                  <c:v>3.9816176470588234</c:v>
                </c:pt>
                <c:pt idx="8">
                  <c:v>3.7272727272727271</c:v>
                </c:pt>
                <c:pt idx="9">
                  <c:v>2.6271186440677967</c:v>
                </c:pt>
                <c:pt idx="10">
                  <c:v>2.1853281853281854</c:v>
                </c:pt>
                <c:pt idx="12">
                  <c:v>3.0971768202080239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9F9-4D34-9AF4-ABA2BD979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9F9-4D34-9AF4-ABA2BD979DF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9F9-4D34-9AF4-ABA2BD979DF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F9-4D34-9AF4-ABA2BD979DF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F9-4D34-9AF4-ABA2BD979DF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F9-4D34-9AF4-ABA2BD979DF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F9-4D34-9AF4-ABA2BD979DF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F9-4D34-9AF4-ABA2BD979DF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F9-4D34-9AF4-ABA2BD979DF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9F9-4D34-9AF4-ABA2BD979DF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9F9-4D34-9AF4-ABA2BD979DF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9F9-4D34-9AF4-ABA2BD979DF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9F9-4D34-9AF4-ABA2BD979DF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9F9-4D34-9AF4-ABA2BD979DF3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0.61712154689076515</c:v>
                </c:pt>
                <c:pt idx="1">
                  <c:v>2.5659539016939625E-2</c:v>
                </c:pt>
                <c:pt idx="2">
                  <c:v>0.73919389560767801</c:v>
                </c:pt>
                <c:pt idx="3">
                  <c:v>0.58435952997551244</c:v>
                </c:pt>
                <c:pt idx="4">
                  <c:v>1.8231784255437458</c:v>
                </c:pt>
                <c:pt idx="5">
                  <c:v>1.6585570945371404</c:v>
                </c:pt>
                <c:pt idx="6">
                  <c:v>0.16170218545834825</c:v>
                </c:pt>
                <c:pt idx="7">
                  <c:v>0.36197029189509555</c:v>
                </c:pt>
                <c:pt idx="8">
                  <c:v>0.98246560561100615</c:v>
                </c:pt>
                <c:pt idx="9">
                  <c:v>-0.46498661909009797</c:v>
                </c:pt>
                <c:pt idx="10">
                  <c:v>-1.875679772231496</c:v>
                </c:pt>
                <c:pt idx="12">
                  <c:v>0.39681362408211607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9F9-4D34-9AF4-ABA2BD979DF3}"/>
            </c:ext>
          </c:extLst>
        </c:ser>
        <c:ser>
          <c:idx val="4"/>
          <c:order val="5"/>
          <c:tx>
            <c:strRef>
              <c:f>'EM evol menusual lugar resd'!$O$52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resd'!$O$53:$O$65</c:f>
              <c:numCache>
                <c:formatCode>0.00</c:formatCode>
                <c:ptCount val="13"/>
                <c:pt idx="0">
                  <c:v>0.26489482624299177</c:v>
                </c:pt>
                <c:pt idx="1">
                  <c:v>-0.92838772091267341</c:v>
                </c:pt>
                <c:pt idx="2">
                  <c:v>-1.1842588731219634</c:v>
                </c:pt>
                <c:pt idx="3">
                  <c:v>-0.67880485527544332</c:v>
                </c:pt>
                <c:pt idx="4">
                  <c:v>0.12166885644165726</c:v>
                </c:pt>
                <c:pt idx="5">
                  <c:v>0.36871752234462729</c:v>
                </c:pt>
                <c:pt idx="6">
                  <c:v>0.35168060789901023</c:v>
                </c:pt>
                <c:pt idx="7">
                  <c:v>-0.34985867606095411</c:v>
                </c:pt>
                <c:pt idx="8">
                  <c:v>-2.9754980535836961</c:v>
                </c:pt>
                <c:pt idx="9">
                  <c:v>-3.1020883191817195</c:v>
                </c:pt>
                <c:pt idx="10">
                  <c:v>-0.78600939428964889</c:v>
                </c:pt>
                <c:pt idx="12">
                  <c:v>-0.88769250578922509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9F9-4D34-9AF4-ABA2BD979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8D4-4577-91DA-8EBE217198F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resd'!$C$75:$C$87</c:f>
              <c:numCache>
                <c:formatCode>0.00</c:formatCode>
                <c:ptCount val="13"/>
                <c:pt idx="0">
                  <c:v>1.7109375</c:v>
                </c:pt>
                <c:pt idx="1">
                  <c:v>2.4314285714285715</c:v>
                </c:pt>
                <c:pt idx="2">
                  <c:v>1.8187772925764192</c:v>
                </c:pt>
                <c:pt idx="3">
                  <c:v>3.0558375634517767</c:v>
                </c:pt>
                <c:pt idx="4">
                  <c:v>2.0534883720930233</c:v>
                </c:pt>
                <c:pt idx="5">
                  <c:v>2.1336898395721926</c:v>
                </c:pt>
                <c:pt idx="6">
                  <c:v>2.2923832923832923</c:v>
                </c:pt>
                <c:pt idx="7">
                  <c:v>2.0317948717948719</c:v>
                </c:pt>
                <c:pt idx="8">
                  <c:v>2.2933333333333334</c:v>
                </c:pt>
                <c:pt idx="9">
                  <c:v>2.3084745762711862</c:v>
                </c:pt>
                <c:pt idx="10">
                  <c:v>2.0837563451776648</c:v>
                </c:pt>
                <c:pt idx="11">
                  <c:v>1.8614864864864864</c:v>
                </c:pt>
                <c:pt idx="12">
                  <c:v>2.1805181695827724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D4-4577-91DA-8EBE217198FD}"/>
            </c:ext>
          </c:extLst>
        </c:ser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8D4-4577-91DA-8EBE217198FD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2.75</c:v>
                </c:pt>
                <c:pt idx="1">
                  <c:v>2.0714285714285716</c:v>
                </c:pt>
                <c:pt idx="2">
                  <c:v>1.4814814814814814</c:v>
                </c:pt>
                <c:pt idx="3">
                  <c:v>1.7333333333333334</c:v>
                </c:pt>
                <c:pt idx="4">
                  <c:v>1.8520000000000001</c:v>
                </c:pt>
                <c:pt idx="5">
                  <c:v>1.7186440677966102</c:v>
                </c:pt>
                <c:pt idx="6">
                  <c:v>1.7058823529411764</c:v>
                </c:pt>
                <c:pt idx="7">
                  <c:v>2.0665110851808635</c:v>
                </c:pt>
                <c:pt idx="8">
                  <c:v>1.4929577464788732</c:v>
                </c:pt>
                <c:pt idx="9">
                  <c:v>1.4381188118811881</c:v>
                </c:pt>
                <c:pt idx="10">
                  <c:v>6.9090909090909092</c:v>
                </c:pt>
                <c:pt idx="11">
                  <c:v>1.6974025974025975</c:v>
                </c:pt>
                <c:pt idx="12">
                  <c:v>1.9886201991465149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D4-4577-91DA-8EBE217198FD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8D4-4577-91DA-8EBE217198F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1.8202411399342346</c:v>
                </c:pt>
                <c:pt idx="1">
                  <c:v>1.8748913987836664</c:v>
                </c:pt>
                <c:pt idx="2">
                  <c:v>1.7829880043620501</c:v>
                </c:pt>
                <c:pt idx="3">
                  <c:v>1.6107336956521738</c:v>
                </c:pt>
                <c:pt idx="4">
                  <c:v>1.7168525402726147</c:v>
                </c:pt>
                <c:pt idx="5">
                  <c:v>1.495353159851301</c:v>
                </c:pt>
                <c:pt idx="6">
                  <c:v>1.7166186359269933</c:v>
                </c:pt>
                <c:pt idx="7">
                  <c:v>1.632882882882883</c:v>
                </c:pt>
                <c:pt idx="8">
                  <c:v>1.6341991341991342</c:v>
                </c:pt>
                <c:pt idx="9">
                  <c:v>1.807511737089202</c:v>
                </c:pt>
                <c:pt idx="10">
                  <c:v>1.6537467700258397</c:v>
                </c:pt>
                <c:pt idx="11">
                  <c:v>1.5575515635395876</c:v>
                </c:pt>
                <c:pt idx="12">
                  <c:v>1.6990074944298157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8D4-4577-91DA-8EBE217198FD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8D4-4577-91DA-8EBE217198F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8D4-4577-91DA-8EBE217198F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1.7921146953405018</c:v>
                </c:pt>
                <c:pt idx="1">
                  <c:v>1.8297297297297297</c:v>
                </c:pt>
                <c:pt idx="2">
                  <c:v>1.7684271619268717</c:v>
                </c:pt>
                <c:pt idx="3">
                  <c:v>1.5257731958762886</c:v>
                </c:pt>
                <c:pt idx="4">
                  <c:v>2.0689013035381749</c:v>
                </c:pt>
                <c:pt idx="5">
                  <c:v>1.7713498622589532</c:v>
                </c:pt>
                <c:pt idx="6">
                  <c:v>2.0752351097178683</c:v>
                </c:pt>
                <c:pt idx="7">
                  <c:v>2.7041884816753927</c:v>
                </c:pt>
                <c:pt idx="8">
                  <c:v>2.9760837070254111</c:v>
                </c:pt>
                <c:pt idx="9">
                  <c:v>1.82687338501292</c:v>
                </c:pt>
                <c:pt idx="12">
                  <c:v>1.9889634601043997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8D4-4577-91DA-8EBE21719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8D4-4577-91DA-8EBE217198F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8D4-4577-91DA-8EBE217198F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8D4-4577-91DA-8EBE217198F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8D4-4577-91DA-8EBE217198F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8D4-4577-91DA-8EBE217198F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8D4-4577-91DA-8EBE217198F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8D4-4577-91DA-8EBE217198F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8D4-4577-91DA-8EBE217198F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8D4-4577-91DA-8EBE217198F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8D4-4577-91DA-8EBE217198F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8D4-4577-91DA-8EBE217198F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8D4-4577-91DA-8EBE217198F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8D4-4577-91DA-8EBE217198FD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-2.8126444593732813E-2</c:v>
                </c:pt>
                <c:pt idx="1">
                  <c:v>-4.5161669053936704E-2</c:v>
                </c:pt>
                <c:pt idx="2">
                  <c:v>-1.4560842435178412E-2</c:v>
                </c:pt>
                <c:pt idx="3">
                  <c:v>-8.4960499775885268E-2</c:v>
                </c:pt>
                <c:pt idx="4">
                  <c:v>0.35204876326556023</c:v>
                </c:pt>
                <c:pt idx="5">
                  <c:v>0.27599670240765217</c:v>
                </c:pt>
                <c:pt idx="6">
                  <c:v>0.35861647379087502</c:v>
                </c:pt>
                <c:pt idx="7">
                  <c:v>1.0713055987925098</c:v>
                </c:pt>
                <c:pt idx="8">
                  <c:v>1.3418845728262769</c:v>
                </c:pt>
                <c:pt idx="9">
                  <c:v>1.9361647923717973E-2</c:v>
                </c:pt>
                <c:pt idx="12">
                  <c:v>0.27397999151407815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8D4-4577-91DA-8EBE217198FD}"/>
            </c:ext>
          </c:extLst>
        </c:ser>
        <c:ser>
          <c:idx val="4"/>
          <c:order val="5"/>
          <c:tx>
            <c:strRef>
              <c:f>'EM evol menusual lugar resd'!$O$74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resd'!$O$75:$O$87</c:f>
              <c:numCache>
                <c:formatCode>0.00</c:formatCode>
                <c:ptCount val="13"/>
                <c:pt idx="0">
                  <c:v>8.1177195340501829E-2</c:v>
                </c:pt>
                <c:pt idx="1">
                  <c:v>-0.6016988416988418</c:v>
                </c:pt>
                <c:pt idx="2">
                  <c:v>-5.035013064954752E-2</c:v>
                </c:pt>
                <c:pt idx="3">
                  <c:v>-1.5300643675754881</c:v>
                </c:pt>
                <c:pt idx="4">
                  <c:v>1.5412931445151656E-2</c:v>
                </c:pt>
                <c:pt idx="5">
                  <c:v>-0.36233997731323941</c:v>
                </c:pt>
                <c:pt idx="6">
                  <c:v>-0.21714818266542402</c:v>
                </c:pt>
                <c:pt idx="7">
                  <c:v>0.67239360988052077</c:v>
                </c:pt>
                <c:pt idx="8">
                  <c:v>0.68275037369207769</c:v>
                </c:pt>
                <c:pt idx="9">
                  <c:v>-0.48160119125826628</c:v>
                </c:pt>
                <c:pt idx="12">
                  <c:v>-0.20827450023554372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8D4-4577-91DA-8EBE21719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54E-4A38-919A-6504F0F562D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resd'!$C$97:$C$109</c:f>
              <c:numCache>
                <c:formatCode>0.00</c:formatCode>
                <c:ptCount val="13"/>
                <c:pt idx="0">
                  <c:v>5.5732436472346789</c:v>
                </c:pt>
                <c:pt idx="1">
                  <c:v>5.7500799999999996</c:v>
                </c:pt>
                <c:pt idx="2">
                  <c:v>5.850066577896138</c:v>
                </c:pt>
                <c:pt idx="3">
                  <c:v>5.3364279398762156</c:v>
                </c:pt>
                <c:pt idx="4">
                  <c:v>5.2955876610698942</c:v>
                </c:pt>
                <c:pt idx="5">
                  <c:v>6.3745901639344265</c:v>
                </c:pt>
                <c:pt idx="6">
                  <c:v>6.6607393542349085</c:v>
                </c:pt>
                <c:pt idx="7">
                  <c:v>6.0082796688132474</c:v>
                </c:pt>
                <c:pt idx="8">
                  <c:v>6.7056151940545003</c:v>
                </c:pt>
                <c:pt idx="9">
                  <c:v>5.5875980575270825</c:v>
                </c:pt>
                <c:pt idx="10">
                  <c:v>5.4279442148760326</c:v>
                </c:pt>
                <c:pt idx="11">
                  <c:v>6.6534526854219953</c:v>
                </c:pt>
                <c:pt idx="12">
                  <c:v>5.8963172968438107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4E-4A38-919A-6504F0F562DA}"/>
            </c:ext>
          </c:extLst>
        </c:ser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54E-4A38-919A-6504F0F562DA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5.4038301415487098</c:v>
                </c:pt>
                <c:pt idx="1">
                  <c:v>4.7217228464419474</c:v>
                </c:pt>
                <c:pt idx="2">
                  <c:v>4.9037656903765692</c:v>
                </c:pt>
                <c:pt idx="3">
                  <c:v>4.0942293644996344</c:v>
                </c:pt>
                <c:pt idx="4">
                  <c:v>5.09784324039979</c:v>
                </c:pt>
                <c:pt idx="5">
                  <c:v>5.2487437185929648</c:v>
                </c:pt>
                <c:pt idx="6">
                  <c:v>5.6604189636163174</c:v>
                </c:pt>
                <c:pt idx="7">
                  <c:v>5.3613793103448275</c:v>
                </c:pt>
                <c:pt idx="8">
                  <c:v>4.4908606245239913</c:v>
                </c:pt>
                <c:pt idx="9">
                  <c:v>4.5062972292191432</c:v>
                </c:pt>
                <c:pt idx="10">
                  <c:v>4.0623314354210365</c:v>
                </c:pt>
                <c:pt idx="11">
                  <c:v>4.3915942028985508</c:v>
                </c:pt>
                <c:pt idx="12">
                  <c:v>4.7475233147245799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4E-4A38-919A-6504F0F562DA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54E-4A38-919A-6504F0F562D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3.2751599767306572</c:v>
                </c:pt>
                <c:pt idx="1">
                  <c:v>4.4274415405777168</c:v>
                </c:pt>
                <c:pt idx="2">
                  <c:v>4.5472770795930577</c:v>
                </c:pt>
                <c:pt idx="3">
                  <c:v>3.8825409508589694</c:v>
                </c:pt>
                <c:pt idx="4">
                  <c:v>4.569230769230769</c:v>
                </c:pt>
                <c:pt idx="5">
                  <c:v>5.2122699386503069</c:v>
                </c:pt>
                <c:pt idx="6">
                  <c:v>5.3610354223433241</c:v>
                </c:pt>
                <c:pt idx="7">
                  <c:v>5.371587743732591</c:v>
                </c:pt>
                <c:pt idx="8">
                  <c:v>5.2441571357533565</c:v>
                </c:pt>
                <c:pt idx="9">
                  <c:v>4.8353948620361562</c:v>
                </c:pt>
                <c:pt idx="10">
                  <c:v>4.9761243753470294</c:v>
                </c:pt>
                <c:pt idx="11">
                  <c:v>4.5345122646891047</c:v>
                </c:pt>
                <c:pt idx="12">
                  <c:v>4.5866218139474704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54E-4A38-919A-6504F0F562DA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54E-4A38-919A-6504F0F562D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54E-4A38-919A-6504F0F562D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5.1177835051546392</c:v>
                </c:pt>
                <c:pt idx="1">
                  <c:v>4.3072524044710168</c:v>
                </c:pt>
                <c:pt idx="2">
                  <c:v>4.484695310306094</c:v>
                </c:pt>
                <c:pt idx="3">
                  <c:v>4.6696662917135354</c:v>
                </c:pt>
                <c:pt idx="4">
                  <c:v>5.1427406199021206</c:v>
                </c:pt>
                <c:pt idx="5">
                  <c:v>6.0034662045060658</c:v>
                </c:pt>
                <c:pt idx="6">
                  <c:v>6.433518862090291</c:v>
                </c:pt>
                <c:pt idx="7">
                  <c:v>5.7985640207419227</c:v>
                </c:pt>
                <c:pt idx="8">
                  <c:v>6.6114311032343815</c:v>
                </c:pt>
                <c:pt idx="9">
                  <c:v>5.4296091317883084</c:v>
                </c:pt>
                <c:pt idx="10">
                  <c:v>5.0825840825840825</c:v>
                </c:pt>
                <c:pt idx="12">
                  <c:v>5.2204748689485045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54E-4A38-919A-6504F0F562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54E-4A38-919A-6504F0F562D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54E-4A38-919A-6504F0F562D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54E-4A38-919A-6504F0F562D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54E-4A38-919A-6504F0F562D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54E-4A38-919A-6504F0F562D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54E-4A38-919A-6504F0F562D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54E-4A38-919A-6504F0F562D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54E-4A38-919A-6504F0F562D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54E-4A38-919A-6504F0F562D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54E-4A38-919A-6504F0F562D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54E-4A38-919A-6504F0F562D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54E-4A38-919A-6504F0F562D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54E-4A38-919A-6504F0F562DA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1.842623528423982</c:v>
                </c:pt>
                <c:pt idx="1">
                  <c:v>-0.12018913610670001</c:v>
                </c:pt>
                <c:pt idx="2">
                  <c:v>-6.2581769286963684E-2</c:v>
                </c:pt>
                <c:pt idx="3">
                  <c:v>0.78712534085456598</c:v>
                </c:pt>
                <c:pt idx="4">
                  <c:v>0.57350985067135163</c:v>
                </c:pt>
                <c:pt idx="5">
                  <c:v>0.79119626585575897</c:v>
                </c:pt>
                <c:pt idx="6">
                  <c:v>1.0724834397469669</c:v>
                </c:pt>
                <c:pt idx="7">
                  <c:v>0.42697627700933172</c:v>
                </c:pt>
                <c:pt idx="8">
                  <c:v>1.367273967481025</c:v>
                </c:pt>
                <c:pt idx="9">
                  <c:v>0.59421426975215219</c:v>
                </c:pt>
                <c:pt idx="10">
                  <c:v>0.106459707237053</c:v>
                </c:pt>
                <c:pt idx="12">
                  <c:v>0.62718774745999628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54E-4A38-919A-6504F0F562DA}"/>
            </c:ext>
          </c:extLst>
        </c:ser>
        <c:ser>
          <c:idx val="4"/>
          <c:order val="5"/>
          <c:tx>
            <c:strRef>
              <c:f>'EM evol menusual lugar resd'!$O$96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resd'!$O$97:$O$109</c:f>
              <c:numCache>
                <c:formatCode>0.00</c:formatCode>
                <c:ptCount val="13"/>
                <c:pt idx="0">
                  <c:v>-0.45546014208003971</c:v>
                </c:pt>
                <c:pt idx="1">
                  <c:v>-1.4428275955289829</c:v>
                </c:pt>
                <c:pt idx="2">
                  <c:v>-1.365371267590044</c:v>
                </c:pt>
                <c:pt idx="3">
                  <c:v>-0.66676164816268013</c:v>
                </c:pt>
                <c:pt idx="4">
                  <c:v>-0.15284704116777359</c:v>
                </c:pt>
                <c:pt idx="5">
                  <c:v>-0.37112395942836063</c:v>
                </c:pt>
                <c:pt idx="6">
                  <c:v>-0.22722049214461748</c:v>
                </c:pt>
                <c:pt idx="7">
                  <c:v>-0.2097156480713247</c:v>
                </c:pt>
                <c:pt idx="8">
                  <c:v>-9.4184090820118804E-2</c:v>
                </c:pt>
                <c:pt idx="9">
                  <c:v>-0.1579889257387741</c:v>
                </c:pt>
                <c:pt idx="10">
                  <c:v>-0.34536013229195017</c:v>
                </c:pt>
                <c:pt idx="12">
                  <c:v>-0.60051180365558565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54E-4A38-919A-6504F0F562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8E2-4C9E-9206-4F57486951E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resd'!$C$119:$C$131</c:f>
              <c:numCache>
                <c:formatCode>0.00</c:formatCode>
                <c:ptCount val="13"/>
                <c:pt idx="0">
                  <c:v>6.6101123595505618</c:v>
                </c:pt>
                <c:pt idx="1">
                  <c:v>6.1391018619934279</c:v>
                </c:pt>
                <c:pt idx="2">
                  <c:v>6.6970000000000001</c:v>
                </c:pt>
                <c:pt idx="3">
                  <c:v>6.3296703296703294</c:v>
                </c:pt>
                <c:pt idx="4">
                  <c:v>5.3986486486486482</c:v>
                </c:pt>
                <c:pt idx="5">
                  <c:v>6.5128205128205128</c:v>
                </c:pt>
                <c:pt idx="6">
                  <c:v>7.2512626262626263</c:v>
                </c:pt>
                <c:pt idx="7">
                  <c:v>7.1965065502183405</c:v>
                </c:pt>
                <c:pt idx="8">
                  <c:v>7.5609756097560972</c:v>
                </c:pt>
                <c:pt idx="9">
                  <c:v>6.7502890173410401</c:v>
                </c:pt>
                <c:pt idx="10">
                  <c:v>6.1708482676224614</c:v>
                </c:pt>
                <c:pt idx="11">
                  <c:v>6.749082007343941</c:v>
                </c:pt>
                <c:pt idx="12">
                  <c:v>6.5920194647201944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E2-4C9E-9206-4F57486951EC}"/>
            </c:ext>
          </c:extLst>
        </c:ser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8E2-4C9E-9206-4F57486951EC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6.4737654320987659</c:v>
                </c:pt>
                <c:pt idx="1">
                  <c:v>6.0708245243128962</c:v>
                </c:pt>
                <c:pt idx="2">
                  <c:v>6.4224548049476686</c:v>
                </c:pt>
                <c:pt idx="3">
                  <c:v>6.232613908872902</c:v>
                </c:pt>
                <c:pt idx="4">
                  <c:v>6.6919254658385094</c:v>
                </c:pt>
                <c:pt idx="5">
                  <c:v>6.2118551042810095</c:v>
                </c:pt>
                <c:pt idx="6">
                  <c:v>6.6004728132387704</c:v>
                </c:pt>
                <c:pt idx="7">
                  <c:v>6.5917312661498704</c:v>
                </c:pt>
                <c:pt idx="8">
                  <c:v>6.5055079559363529</c:v>
                </c:pt>
                <c:pt idx="9">
                  <c:v>6.4236186348862407</c:v>
                </c:pt>
                <c:pt idx="10">
                  <c:v>5.7239819004524888</c:v>
                </c:pt>
                <c:pt idx="11">
                  <c:v>5.6955093099671412</c:v>
                </c:pt>
                <c:pt idx="12">
                  <c:v>6.2907650695517772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E2-4C9E-9206-4F57486951EC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8E2-4C9E-9206-4F57486951E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4.9533404029692472</c:v>
                </c:pt>
                <c:pt idx="1">
                  <c:v>6.147023086269745</c:v>
                </c:pt>
                <c:pt idx="2">
                  <c:v>5.8707926167209559</c:v>
                </c:pt>
                <c:pt idx="3">
                  <c:v>4.9603803486529321</c:v>
                </c:pt>
                <c:pt idx="4">
                  <c:v>6.0809595202398796</c:v>
                </c:pt>
                <c:pt idx="5">
                  <c:v>6.4102564102564106</c:v>
                </c:pt>
                <c:pt idx="6">
                  <c:v>6.7293233082706765</c:v>
                </c:pt>
                <c:pt idx="7">
                  <c:v>5.8991735537190086</c:v>
                </c:pt>
                <c:pt idx="8">
                  <c:v>6.5317848410757948</c:v>
                </c:pt>
                <c:pt idx="9">
                  <c:v>6.666666666666667</c:v>
                </c:pt>
                <c:pt idx="10">
                  <c:v>5.3460721868365182</c:v>
                </c:pt>
                <c:pt idx="11">
                  <c:v>6.2649082568807337</c:v>
                </c:pt>
                <c:pt idx="12">
                  <c:v>5.960893854748603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8E2-4C9E-9206-4F57486951EC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8E2-4C9E-9206-4F57486951E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8E2-4C9E-9206-4F57486951E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6.1592148309705559</c:v>
                </c:pt>
                <c:pt idx="1">
                  <c:v>5.6794625719769671</c:v>
                </c:pt>
                <c:pt idx="2">
                  <c:v>5.6588465298142721</c:v>
                </c:pt>
                <c:pt idx="3">
                  <c:v>5.5662337662337666</c:v>
                </c:pt>
                <c:pt idx="4">
                  <c:v>5.7596401028277633</c:v>
                </c:pt>
                <c:pt idx="5">
                  <c:v>6.6716541978387367</c:v>
                </c:pt>
                <c:pt idx="6">
                  <c:v>6.8389955686853767</c:v>
                </c:pt>
                <c:pt idx="7">
                  <c:v>6.4654811715481175</c:v>
                </c:pt>
                <c:pt idx="8">
                  <c:v>7.954225352112676</c:v>
                </c:pt>
                <c:pt idx="9">
                  <c:v>6.9480932203389827</c:v>
                </c:pt>
                <c:pt idx="10">
                  <c:v>5.9243876464323746</c:v>
                </c:pt>
                <c:pt idx="12">
                  <c:v>6.3219483219483221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8E2-4C9E-9206-4F5748695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8E2-4C9E-9206-4F57486951E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8E2-4C9E-9206-4F57486951E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8E2-4C9E-9206-4F57486951E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8E2-4C9E-9206-4F57486951E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E2-4C9E-9206-4F57486951E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8E2-4C9E-9206-4F57486951E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8E2-4C9E-9206-4F57486951E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8E2-4C9E-9206-4F57486951E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8E2-4C9E-9206-4F57486951E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8E2-4C9E-9206-4F57486951E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8E2-4C9E-9206-4F57486951E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8E2-4C9E-9206-4F57486951E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8E2-4C9E-9206-4F57486951EC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1.2058744280013087</c:v>
                </c:pt>
                <c:pt idx="1">
                  <c:v>-0.4675605142927779</c:v>
                </c:pt>
                <c:pt idx="2">
                  <c:v>-0.21194608690668382</c:v>
                </c:pt>
                <c:pt idx="3">
                  <c:v>0.60585341758083455</c:v>
                </c:pt>
                <c:pt idx="4">
                  <c:v>-0.32131941741211634</c:v>
                </c:pt>
                <c:pt idx="5">
                  <c:v>0.26139778758232612</c:v>
                </c:pt>
                <c:pt idx="6">
                  <c:v>0.10967226041470024</c:v>
                </c:pt>
                <c:pt idx="7">
                  <c:v>0.56630761782910888</c:v>
                </c:pt>
                <c:pt idx="8">
                  <c:v>1.4224405110368812</c:v>
                </c:pt>
                <c:pt idx="9">
                  <c:v>0.28142655367231573</c:v>
                </c:pt>
                <c:pt idx="10">
                  <c:v>0.5783154595958564</c:v>
                </c:pt>
                <c:pt idx="12">
                  <c:v>0.39247937932148513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8E2-4C9E-9206-4F57486951EC}"/>
            </c:ext>
          </c:extLst>
        </c:ser>
        <c:ser>
          <c:idx val="4"/>
          <c:order val="5"/>
          <c:tx>
            <c:strRef>
              <c:f>'EM evol menusual lugar resd'!$O$118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resd'!$O$119:$O$131</c:f>
              <c:numCache>
                <c:formatCode>0.00</c:formatCode>
                <c:ptCount val="13"/>
                <c:pt idx="0">
                  <c:v>-0.45089752858000587</c:v>
                </c:pt>
                <c:pt idx="1">
                  <c:v>-0.45963929001646076</c:v>
                </c:pt>
                <c:pt idx="2">
                  <c:v>-1.038153470185728</c:v>
                </c:pt>
                <c:pt idx="3">
                  <c:v>-0.76343656343656274</c:v>
                </c:pt>
                <c:pt idx="4">
                  <c:v>0.36099145417911505</c:v>
                </c:pt>
                <c:pt idx="5">
                  <c:v>0.15883368501822392</c:v>
                </c:pt>
                <c:pt idx="6">
                  <c:v>-0.41226705757724957</c:v>
                </c:pt>
                <c:pt idx="7">
                  <c:v>-0.73102537867022299</c:v>
                </c:pt>
                <c:pt idx="8">
                  <c:v>0.39324974235657884</c:v>
                </c:pt>
                <c:pt idx="9">
                  <c:v>0.19780420299794255</c:v>
                </c:pt>
                <c:pt idx="10">
                  <c:v>-0.24646062119008683</c:v>
                </c:pt>
                <c:pt idx="12">
                  <c:v>-0.25650378209058644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8E2-4C9E-9206-4F5748695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17-468A-B5BD-BB8587DEC80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resd'!$C$141:$C$153</c:f>
              <c:numCache>
                <c:formatCode>0.00</c:formatCode>
                <c:ptCount val="13"/>
                <c:pt idx="0">
                  <c:v>7.4797814207650273</c:v>
                </c:pt>
                <c:pt idx="1">
                  <c:v>7.644030668127054</c:v>
                </c:pt>
                <c:pt idx="2">
                  <c:v>6.6754966887417222</c:v>
                </c:pt>
                <c:pt idx="3">
                  <c:v>6.5124113475177303</c:v>
                </c:pt>
                <c:pt idx="4">
                  <c:v>7.0826771653543306</c:v>
                </c:pt>
                <c:pt idx="5">
                  <c:v>7.9744408945686898</c:v>
                </c:pt>
                <c:pt idx="6">
                  <c:v>9.0911392405063296</c:v>
                </c:pt>
                <c:pt idx="7">
                  <c:v>7.208333333333333</c:v>
                </c:pt>
                <c:pt idx="8">
                  <c:v>8.0995475113122168</c:v>
                </c:pt>
                <c:pt idx="9">
                  <c:v>5.5096852300242132</c:v>
                </c:pt>
                <c:pt idx="10">
                  <c:v>5.9226267880364105</c:v>
                </c:pt>
                <c:pt idx="11">
                  <c:v>7.9220665499124348</c:v>
                </c:pt>
                <c:pt idx="12">
                  <c:v>7.0782309482845864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17-468A-B5BD-BB8587DEC800}"/>
            </c:ext>
          </c:extLst>
        </c:ser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17-468A-B5BD-BB8587DEC800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6.0197889182058049</c:v>
                </c:pt>
                <c:pt idx="1">
                  <c:v>4.6829268292682924</c:v>
                </c:pt>
                <c:pt idx="2">
                  <c:v>4.9566787003610111</c:v>
                </c:pt>
                <c:pt idx="3">
                  <c:v>3.0840543881334983</c:v>
                </c:pt>
                <c:pt idx="4">
                  <c:v>4.9153094462540716</c:v>
                </c:pt>
                <c:pt idx="5">
                  <c:v>6.785016286644951</c:v>
                </c:pt>
                <c:pt idx="6">
                  <c:v>9.7128205128205121</c:v>
                </c:pt>
                <c:pt idx="7">
                  <c:v>5.5625</c:v>
                </c:pt>
                <c:pt idx="8">
                  <c:v>4.5292792792792795</c:v>
                </c:pt>
                <c:pt idx="9">
                  <c:v>3.7450628366247756</c:v>
                </c:pt>
                <c:pt idx="10">
                  <c:v>4.5094577553593949</c:v>
                </c:pt>
                <c:pt idx="11">
                  <c:v>5.8459563543003847</c:v>
                </c:pt>
                <c:pt idx="12">
                  <c:v>5.0042578182352075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17-468A-B5BD-BB8587DEC800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17-468A-B5BD-BB8587DEC80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3.2913793103448277</c:v>
                </c:pt>
                <c:pt idx="1">
                  <c:v>5.4744525547445253</c:v>
                </c:pt>
                <c:pt idx="2">
                  <c:v>5.3882783882783887</c:v>
                </c:pt>
                <c:pt idx="3">
                  <c:v>5.2543478260869563</c:v>
                </c:pt>
                <c:pt idx="4">
                  <c:v>5.0396825396825395</c:v>
                </c:pt>
                <c:pt idx="5">
                  <c:v>6.1919642857142856</c:v>
                </c:pt>
                <c:pt idx="6">
                  <c:v>8.2010582010582009</c:v>
                </c:pt>
                <c:pt idx="7">
                  <c:v>6.5364963503649633</c:v>
                </c:pt>
                <c:pt idx="8">
                  <c:v>6.5821325648414986</c:v>
                </c:pt>
                <c:pt idx="9">
                  <c:v>5.4204724409448817</c:v>
                </c:pt>
                <c:pt idx="10">
                  <c:v>5.9460400348128806</c:v>
                </c:pt>
                <c:pt idx="11">
                  <c:v>5.5872093023255811</c:v>
                </c:pt>
                <c:pt idx="12">
                  <c:v>5.5490259217517304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B17-468A-B5BD-BB8587DEC800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B17-468A-B5BD-BB8587DEC80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B17-468A-B5BD-BB8587DEC80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6.3516068052930059</c:v>
                </c:pt>
                <c:pt idx="1">
                  <c:v>5.4712793733681462</c:v>
                </c:pt>
                <c:pt idx="2">
                  <c:v>5.1773127753303969</c:v>
                </c:pt>
                <c:pt idx="3">
                  <c:v>6.1379962192816633</c:v>
                </c:pt>
                <c:pt idx="4">
                  <c:v>4.8026315789473681</c:v>
                </c:pt>
                <c:pt idx="5">
                  <c:v>5.5179856115107917</c:v>
                </c:pt>
                <c:pt idx="6">
                  <c:v>7.367892976588629</c:v>
                </c:pt>
                <c:pt idx="7">
                  <c:v>6.5090439276485785</c:v>
                </c:pt>
                <c:pt idx="8">
                  <c:v>7.1111111111111107</c:v>
                </c:pt>
                <c:pt idx="9">
                  <c:v>5.5115452930728246</c:v>
                </c:pt>
                <c:pt idx="10">
                  <c:v>6.0606860158311342</c:v>
                </c:pt>
                <c:pt idx="12">
                  <c:v>5.9832019197805968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B17-468A-B5BD-BB8587DEC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2B17-468A-B5BD-BB8587DEC800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5.9464285714285712</c:v>
                      </c:pt>
                      <c:pt idx="1">
                        <c:v>5.6149425287356323</c:v>
                      </c:pt>
                      <c:pt idx="2">
                        <c:v>5.031358885017422</c:v>
                      </c:pt>
                      <c:pt idx="3">
                        <c:v>6.9824561403508776</c:v>
                      </c:pt>
                      <c:pt idx="4">
                        <c:v>3.7777777777777777</c:v>
                      </c:pt>
                      <c:pt idx="5">
                        <c:v>4.9006622516556293</c:v>
                      </c:pt>
                      <c:pt idx="6">
                        <c:v>6.9013698630136986</c:v>
                      </c:pt>
                      <c:pt idx="7">
                        <c:v>6.7030303030303031</c:v>
                      </c:pt>
                      <c:pt idx="8">
                        <c:v>6.2867132867132867</c:v>
                      </c:pt>
                      <c:pt idx="9">
                        <c:v>5.345505617977528</c:v>
                      </c:pt>
                      <c:pt idx="10">
                        <c:v>6.3265306122448983</c:v>
                      </c:pt>
                      <c:pt idx="11">
                        <c:v>6.7961165048543686</c:v>
                      </c:pt>
                      <c:pt idx="12">
                        <c:v>6.0640776699029129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2B17-468A-B5BD-BB8587DEC80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B17-468A-B5BD-BB8587DEC80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B17-468A-B5BD-BB8587DEC80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17-468A-B5BD-BB8587DEC80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B17-468A-B5BD-BB8587DEC80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17-468A-B5BD-BB8587DEC80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17-468A-B5BD-BB8587DEC80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B17-468A-B5BD-BB8587DEC80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B17-468A-B5BD-BB8587DEC80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B17-468A-B5BD-BB8587DEC80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B17-468A-B5BD-BB8587DEC80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B17-468A-B5BD-BB8587DEC80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B17-468A-B5BD-BB8587DEC80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B17-468A-B5BD-BB8587DEC800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3.0602274949481783</c:v>
                </c:pt>
                <c:pt idx="1">
                  <c:v>-3.1731813763791195E-3</c:v>
                </c:pt>
                <c:pt idx="2">
                  <c:v>-0.21096561294799177</c:v>
                </c:pt>
                <c:pt idx="3">
                  <c:v>0.883648393194707</c:v>
                </c:pt>
                <c:pt idx="4">
                  <c:v>-0.2370509607351714</c:v>
                </c:pt>
                <c:pt idx="5">
                  <c:v>-0.67397867420349389</c:v>
                </c:pt>
                <c:pt idx="6">
                  <c:v>-0.83316522446957197</c:v>
                </c:pt>
                <c:pt idx="7">
                  <c:v>-2.7452422716384817E-2</c:v>
                </c:pt>
                <c:pt idx="8">
                  <c:v>0.52897854626961216</c:v>
                </c:pt>
                <c:pt idx="9">
                  <c:v>9.1072852127942916E-2</c:v>
                </c:pt>
                <c:pt idx="10">
                  <c:v>0.11464598101825363</c:v>
                </c:pt>
                <c:pt idx="12">
                  <c:v>0.4403127401879976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B17-468A-B5BD-BB8587DEC800}"/>
            </c:ext>
          </c:extLst>
        </c:ser>
        <c:ser>
          <c:idx val="4"/>
          <c:order val="6"/>
          <c:tx>
            <c:strRef>
              <c:f>'EM evol menusual lugar resd'!$O$140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resd'!$O$141:$O$153</c:f>
              <c:numCache>
                <c:formatCode>0.00</c:formatCode>
                <c:ptCount val="13"/>
                <c:pt idx="0">
                  <c:v>-1.1281746154720214</c:v>
                </c:pt>
                <c:pt idx="1">
                  <c:v>-2.1727512947589078</c:v>
                </c:pt>
                <c:pt idx="2">
                  <c:v>-1.4981839134113253</c:v>
                </c:pt>
                <c:pt idx="3">
                  <c:v>-0.37441512823606704</c:v>
                </c:pt>
                <c:pt idx="4">
                  <c:v>-2.2800455864069624</c:v>
                </c:pt>
                <c:pt idx="5">
                  <c:v>-2.4564552830578981</c:v>
                </c:pt>
                <c:pt idx="6">
                  <c:v>-1.7232462639177006</c:v>
                </c:pt>
                <c:pt idx="7">
                  <c:v>-0.69928940568475451</c:v>
                </c:pt>
                <c:pt idx="8">
                  <c:v>-0.98843640020110612</c:v>
                </c:pt>
                <c:pt idx="9">
                  <c:v>1.8600630486114156E-3</c:v>
                </c:pt>
                <c:pt idx="10">
                  <c:v>0.13805922779472368</c:v>
                </c:pt>
                <c:pt idx="12">
                  <c:v>-0.98475780101125565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B17-468A-B5BD-BB8587DEC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407-4614-B619-FC2A1D54499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resd'!$C$163:$C$175</c:f>
              <c:numCache>
                <c:formatCode>0.00</c:formatCode>
                <c:ptCount val="13"/>
                <c:pt idx="0">
                  <c:v>2.2374581939799332</c:v>
                </c:pt>
                <c:pt idx="1">
                  <c:v>1.9626556016597509</c:v>
                </c:pt>
                <c:pt idx="2">
                  <c:v>2.145631067961165</c:v>
                </c:pt>
                <c:pt idx="3">
                  <c:v>2.7810945273631842</c:v>
                </c:pt>
                <c:pt idx="4">
                  <c:v>3.6</c:v>
                </c:pt>
                <c:pt idx="5">
                  <c:v>5.1448275862068966</c:v>
                </c:pt>
                <c:pt idx="6">
                  <c:v>4.3786008230452671</c:v>
                </c:pt>
                <c:pt idx="7">
                  <c:v>4.4020100502512562</c:v>
                </c:pt>
                <c:pt idx="8">
                  <c:v>3.116504854368932</c:v>
                </c:pt>
                <c:pt idx="9">
                  <c:v>3.5368421052631578</c:v>
                </c:pt>
                <c:pt idx="10">
                  <c:v>2.7769784172661871</c:v>
                </c:pt>
                <c:pt idx="11">
                  <c:v>1.8879999999999999</c:v>
                </c:pt>
                <c:pt idx="12">
                  <c:v>3.1070448307410796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07-4614-B619-FC2A1D544993}"/>
            </c:ext>
          </c:extLst>
        </c:ser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407-4614-B619-FC2A1D544993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2.341880341880342</c:v>
                </c:pt>
                <c:pt idx="1">
                  <c:v>3.3383458646616542</c:v>
                </c:pt>
                <c:pt idx="2">
                  <c:v>2.3025830258302582</c:v>
                </c:pt>
                <c:pt idx="3">
                  <c:v>1.7475728155339805</c:v>
                </c:pt>
                <c:pt idx="4">
                  <c:v>2.1685393258426968</c:v>
                </c:pt>
                <c:pt idx="5">
                  <c:v>2.5655737704918034</c:v>
                </c:pt>
                <c:pt idx="6">
                  <c:v>2.5481927710843375</c:v>
                </c:pt>
                <c:pt idx="7">
                  <c:v>3.5762711864406778</c:v>
                </c:pt>
                <c:pt idx="8">
                  <c:v>2.2768166089965396</c:v>
                </c:pt>
                <c:pt idx="9">
                  <c:v>1.8366013071895424</c:v>
                </c:pt>
                <c:pt idx="10">
                  <c:v>1.94921875</c:v>
                </c:pt>
                <c:pt idx="11">
                  <c:v>2.2865013774104681</c:v>
                </c:pt>
                <c:pt idx="12">
                  <c:v>2.3295702840495265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07-4614-B619-FC2A1D544993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407-4614-B619-FC2A1D54499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1.7729885057471264</c:v>
                </c:pt>
                <c:pt idx="1">
                  <c:v>2.2708333333333335</c:v>
                </c:pt>
                <c:pt idx="2">
                  <c:v>2.3293768545994067</c:v>
                </c:pt>
                <c:pt idx="3">
                  <c:v>2.3777777777777778</c:v>
                </c:pt>
                <c:pt idx="4">
                  <c:v>1.8509316770186335</c:v>
                </c:pt>
                <c:pt idx="5">
                  <c:v>3.08</c:v>
                </c:pt>
                <c:pt idx="6">
                  <c:v>2</c:v>
                </c:pt>
                <c:pt idx="7">
                  <c:v>3.0673076923076925</c:v>
                </c:pt>
                <c:pt idx="8">
                  <c:v>2.4294871794871793</c:v>
                </c:pt>
                <c:pt idx="9">
                  <c:v>2.4305084745762713</c:v>
                </c:pt>
                <c:pt idx="10">
                  <c:v>2.6737288135593222</c:v>
                </c:pt>
                <c:pt idx="11">
                  <c:v>1.9511400651465798</c:v>
                </c:pt>
                <c:pt idx="12">
                  <c:v>2.3059143439836847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407-4614-B619-FC2A1D544993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407-4614-B619-FC2A1D54499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407-4614-B619-FC2A1D54499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2.7564575645756459</c:v>
                </c:pt>
                <c:pt idx="1">
                  <c:v>1.6279069767441861</c:v>
                </c:pt>
                <c:pt idx="2">
                  <c:v>2.2954545454545454</c:v>
                </c:pt>
                <c:pt idx="3">
                  <c:v>2.1906976744186046</c:v>
                </c:pt>
                <c:pt idx="4">
                  <c:v>1.8714285714285714</c:v>
                </c:pt>
                <c:pt idx="5">
                  <c:v>3.1714285714285713</c:v>
                </c:pt>
                <c:pt idx="6">
                  <c:v>3.290909090909091</c:v>
                </c:pt>
                <c:pt idx="7">
                  <c:v>4.3552631578947372</c:v>
                </c:pt>
                <c:pt idx="8">
                  <c:v>5.2709359605911326</c:v>
                </c:pt>
                <c:pt idx="9">
                  <c:v>2.9541666666666666</c:v>
                </c:pt>
                <c:pt idx="10">
                  <c:v>2.6408839779005526</c:v>
                </c:pt>
                <c:pt idx="12">
                  <c:v>2.8940242763772175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407-4614-B619-FC2A1D5449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407-4614-B619-FC2A1D54499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407-4614-B619-FC2A1D54499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407-4614-B619-FC2A1D54499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407-4614-B619-FC2A1D54499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07-4614-B619-FC2A1D54499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407-4614-B619-FC2A1D54499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407-4614-B619-FC2A1D54499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407-4614-B619-FC2A1D54499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407-4614-B619-FC2A1D54499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407-4614-B619-FC2A1D54499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407-4614-B619-FC2A1D54499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407-4614-B619-FC2A1D54499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407-4614-B619-FC2A1D544993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0.98346905882851954</c:v>
                </c:pt>
                <c:pt idx="1">
                  <c:v>-0.64292635658914743</c:v>
                </c:pt>
                <c:pt idx="2">
                  <c:v>-3.3922309144861273E-2</c:v>
                </c:pt>
                <c:pt idx="3">
                  <c:v>-0.18708010335917313</c:v>
                </c:pt>
                <c:pt idx="4">
                  <c:v>2.049689440993796E-2</c:v>
                </c:pt>
                <c:pt idx="5">
                  <c:v>9.1428571428571193E-2</c:v>
                </c:pt>
                <c:pt idx="6">
                  <c:v>1.290909090909091</c:v>
                </c:pt>
                <c:pt idx="7">
                  <c:v>1.2879554655870447</c:v>
                </c:pt>
                <c:pt idx="8">
                  <c:v>2.8414487811039533</c:v>
                </c:pt>
                <c:pt idx="9">
                  <c:v>0.52365819209039532</c:v>
                </c:pt>
                <c:pt idx="10">
                  <c:v>-3.2844835658769611E-2</c:v>
                </c:pt>
                <c:pt idx="12">
                  <c:v>0.54677569952712268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407-4614-B619-FC2A1D544993}"/>
            </c:ext>
          </c:extLst>
        </c:ser>
        <c:ser>
          <c:idx val="4"/>
          <c:order val="5"/>
          <c:tx>
            <c:strRef>
              <c:f>'EM evol menusual lugar resd'!$O$162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resd'!$O$163:$O$175</c:f>
              <c:numCache>
                <c:formatCode>0.00</c:formatCode>
                <c:ptCount val="13"/>
                <c:pt idx="0">
                  <c:v>0.51899937059571277</c:v>
                </c:pt>
                <c:pt idx="1">
                  <c:v>-0.3347486249155649</c:v>
                </c:pt>
                <c:pt idx="2">
                  <c:v>0.14982347749338043</c:v>
                </c:pt>
                <c:pt idx="3">
                  <c:v>-0.59039685294457955</c:v>
                </c:pt>
                <c:pt idx="4">
                  <c:v>-1.7285714285714286</c:v>
                </c:pt>
                <c:pt idx="5">
                  <c:v>-1.9733990147783254</c:v>
                </c:pt>
                <c:pt idx="6">
                  <c:v>-1.0876917321361761</c:v>
                </c:pt>
                <c:pt idx="7">
                  <c:v>-4.6746892356519076E-2</c:v>
                </c:pt>
                <c:pt idx="8">
                  <c:v>2.1544311062222006</c:v>
                </c:pt>
                <c:pt idx="9">
                  <c:v>-0.58267543859649118</c:v>
                </c:pt>
                <c:pt idx="10">
                  <c:v>-0.13609443936563448</c:v>
                </c:pt>
                <c:pt idx="12">
                  <c:v>-0.28695583036708161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407-4614-B619-FC2A1D5449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FAA-4873-B3B7-5ABF53BB9EA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resd'!$C$185:$C$197</c:f>
              <c:numCache>
                <c:formatCode>0.00</c:formatCode>
                <c:ptCount val="13"/>
                <c:pt idx="0">
                  <c:v>7.3186813186813184</c:v>
                </c:pt>
                <c:pt idx="1">
                  <c:v>6.9557522123893802</c:v>
                </c:pt>
                <c:pt idx="2">
                  <c:v>9.3116883116883109</c:v>
                </c:pt>
                <c:pt idx="3">
                  <c:v>5.211267605633803</c:v>
                </c:pt>
                <c:pt idx="4">
                  <c:v>3.967741935483871</c:v>
                </c:pt>
                <c:pt idx="5">
                  <c:v>8.3333333333333339</c:v>
                </c:pt>
                <c:pt idx="6">
                  <c:v>5.4545454545454541</c:v>
                </c:pt>
                <c:pt idx="7">
                  <c:v>4.4615384615384617</c:v>
                </c:pt>
                <c:pt idx="8">
                  <c:v>8.384615384615385</c:v>
                </c:pt>
                <c:pt idx="9">
                  <c:v>2.8095238095238093</c:v>
                </c:pt>
                <c:pt idx="10">
                  <c:v>4.1917808219178081</c:v>
                </c:pt>
                <c:pt idx="11">
                  <c:v>5.52</c:v>
                </c:pt>
                <c:pt idx="12">
                  <c:v>6.2463556851311957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AA-4873-B3B7-5ABF53BB9EA1}"/>
            </c:ext>
          </c:extLst>
        </c:ser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FAA-4873-B3B7-5ABF53BB9EA1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4.0224719101123592</c:v>
                </c:pt>
                <c:pt idx="1">
                  <c:v>2.0849056603773586</c:v>
                </c:pt>
                <c:pt idx="2">
                  <c:v>3.8448275862068964</c:v>
                </c:pt>
                <c:pt idx="3">
                  <c:v>4.098591549295775</c:v>
                </c:pt>
                <c:pt idx="4">
                  <c:v>5.3</c:v>
                </c:pt>
                <c:pt idx="5">
                  <c:v>2.5609756097560976</c:v>
                </c:pt>
                <c:pt idx="6">
                  <c:v>1.8235294117647058</c:v>
                </c:pt>
                <c:pt idx="7">
                  <c:v>6.520833333333333</c:v>
                </c:pt>
                <c:pt idx="8">
                  <c:v>3.5925925925925926</c:v>
                </c:pt>
                <c:pt idx="9">
                  <c:v>3.8333333333333335</c:v>
                </c:pt>
                <c:pt idx="10">
                  <c:v>1.8409090909090908</c:v>
                </c:pt>
                <c:pt idx="11">
                  <c:v>3.5396825396825395</c:v>
                </c:pt>
                <c:pt idx="12">
                  <c:v>3.4307458143074583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AA-4873-B3B7-5ABF53BB9EA1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FAA-4873-B3B7-5ABF53BB9EA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3.263157894736842</c:v>
                </c:pt>
                <c:pt idx="1">
                  <c:v>3.7878787878787881</c:v>
                </c:pt>
                <c:pt idx="2">
                  <c:v>4.1473684210526311</c:v>
                </c:pt>
                <c:pt idx="3">
                  <c:v>4.5074626865671643</c:v>
                </c:pt>
                <c:pt idx="4">
                  <c:v>2.6585365853658538</c:v>
                </c:pt>
                <c:pt idx="5">
                  <c:v>4.5862068965517242</c:v>
                </c:pt>
                <c:pt idx="6">
                  <c:v>4.875</c:v>
                </c:pt>
                <c:pt idx="7">
                  <c:v>4.9824561403508776</c:v>
                </c:pt>
                <c:pt idx="8">
                  <c:v>3.0555555555555554</c:v>
                </c:pt>
                <c:pt idx="9">
                  <c:v>2.4133333333333336</c:v>
                </c:pt>
                <c:pt idx="10">
                  <c:v>4.36231884057971</c:v>
                </c:pt>
                <c:pt idx="11">
                  <c:v>2.7608695652173911</c:v>
                </c:pt>
                <c:pt idx="12">
                  <c:v>3.7066290550070522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FAA-4873-B3B7-5ABF53BB9EA1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FAA-4873-B3B7-5ABF53BB9EA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FAA-4873-B3B7-5ABF53BB9EA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3.9939393939393941</c:v>
                </c:pt>
                <c:pt idx="1">
                  <c:v>2.9772727272727271</c:v>
                </c:pt>
                <c:pt idx="2">
                  <c:v>3.2682926829268291</c:v>
                </c:pt>
                <c:pt idx="3">
                  <c:v>5.5333333333333332</c:v>
                </c:pt>
                <c:pt idx="4">
                  <c:v>1.7142857142857142</c:v>
                </c:pt>
                <c:pt idx="5">
                  <c:v>2.7142857142857144</c:v>
                </c:pt>
                <c:pt idx="6">
                  <c:v>2</c:v>
                </c:pt>
                <c:pt idx="7">
                  <c:v>7.05</c:v>
                </c:pt>
                <c:pt idx="8">
                  <c:v>6.9253731343283578</c:v>
                </c:pt>
                <c:pt idx="9">
                  <c:v>5.0574712643678161</c:v>
                </c:pt>
                <c:pt idx="10">
                  <c:v>2.8571428571428572</c:v>
                </c:pt>
                <c:pt idx="12">
                  <c:v>4.261939218523878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FAA-4873-B3B7-5ABF53BB9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FAA-4873-B3B7-5ABF53BB9EA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FAA-4873-B3B7-5ABF53BB9EA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AA-4873-B3B7-5ABF53BB9EA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AA-4873-B3B7-5ABF53BB9EA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AA-4873-B3B7-5ABF53BB9EA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FAA-4873-B3B7-5ABF53BB9EA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FAA-4873-B3B7-5ABF53BB9EA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FAA-4873-B3B7-5ABF53BB9EA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FAA-4873-B3B7-5ABF53BB9EA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FAA-4873-B3B7-5ABF53BB9EA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FAA-4873-B3B7-5ABF53BB9EA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FAA-4873-B3B7-5ABF53BB9EA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FAA-4873-B3B7-5ABF53BB9EA1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0.73078149920255209</c:v>
                </c:pt>
                <c:pt idx="1">
                  <c:v>-0.810606060606061</c:v>
                </c:pt>
                <c:pt idx="2">
                  <c:v>-0.87907573812580209</c:v>
                </c:pt>
                <c:pt idx="3">
                  <c:v>1.0258706467661689</c:v>
                </c:pt>
                <c:pt idx="4">
                  <c:v>-0.94425087108013961</c:v>
                </c:pt>
                <c:pt idx="5">
                  <c:v>-1.8719211822660098</c:v>
                </c:pt>
                <c:pt idx="6">
                  <c:v>-2.875</c:v>
                </c:pt>
                <c:pt idx="7">
                  <c:v>2.0675438596491222</c:v>
                </c:pt>
                <c:pt idx="8">
                  <c:v>3.8698175787728024</c:v>
                </c:pt>
                <c:pt idx="9">
                  <c:v>2.6441379310344826</c:v>
                </c:pt>
                <c:pt idx="10">
                  <c:v>-1.5051759834368528</c:v>
                </c:pt>
                <c:pt idx="12">
                  <c:v>0.41428929956115512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FAA-4873-B3B7-5ABF53BB9EA1}"/>
            </c:ext>
          </c:extLst>
        </c:ser>
        <c:ser>
          <c:idx val="4"/>
          <c:order val="5"/>
          <c:tx>
            <c:strRef>
              <c:f>'EM evol menusual lugar resd'!$O$184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resd'!$O$185:$O$197</c:f>
              <c:numCache>
                <c:formatCode>0.00</c:formatCode>
                <c:ptCount val="13"/>
                <c:pt idx="0">
                  <c:v>-3.3247419247419243</c:v>
                </c:pt>
                <c:pt idx="1">
                  <c:v>-3.9784794851166532</c:v>
                </c:pt>
                <c:pt idx="2">
                  <c:v>-6.0433956287614823</c:v>
                </c:pt>
                <c:pt idx="3">
                  <c:v>0.32206572769953024</c:v>
                </c:pt>
                <c:pt idx="4">
                  <c:v>-2.2534562211981566</c:v>
                </c:pt>
                <c:pt idx="5">
                  <c:v>-5.6190476190476195</c:v>
                </c:pt>
                <c:pt idx="6">
                  <c:v>-3.4545454545454541</c:v>
                </c:pt>
                <c:pt idx="7">
                  <c:v>2.5884615384615381</c:v>
                </c:pt>
                <c:pt idx="8">
                  <c:v>-1.4592422502870273</c:v>
                </c:pt>
                <c:pt idx="9">
                  <c:v>2.2479474548440068</c:v>
                </c:pt>
                <c:pt idx="10">
                  <c:v>-1.3346379647749509</c:v>
                </c:pt>
                <c:pt idx="12">
                  <c:v>-2.0118883155154563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FAA-4873-B3B7-5ABF53BB9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807-430A-8E87-473B8C51AF5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resd'!$C$207:$C$219</c:f>
              <c:numCache>
                <c:formatCode>0.00</c:formatCode>
                <c:ptCount val="13"/>
                <c:pt idx="0">
                  <c:v>3.4444444444444446</c:v>
                </c:pt>
                <c:pt idx="1">
                  <c:v>8.4590163934426226</c:v>
                </c:pt>
                <c:pt idx="2">
                  <c:v>6.34020618556701</c:v>
                </c:pt>
                <c:pt idx="3">
                  <c:v>5.865384615384615</c:v>
                </c:pt>
                <c:pt idx="4">
                  <c:v>4.7954545454545459</c:v>
                </c:pt>
                <c:pt idx="5">
                  <c:v>7.5263157894736841</c:v>
                </c:pt>
                <c:pt idx="6">
                  <c:v>3.6744186046511627</c:v>
                </c:pt>
                <c:pt idx="7">
                  <c:v>5.546875</c:v>
                </c:pt>
                <c:pt idx="8">
                  <c:v>3.8974358974358974</c:v>
                </c:pt>
                <c:pt idx="9">
                  <c:v>4.7068965517241379</c:v>
                </c:pt>
                <c:pt idx="10">
                  <c:v>5.8</c:v>
                </c:pt>
                <c:pt idx="11">
                  <c:v>1.8478260869565217</c:v>
                </c:pt>
                <c:pt idx="12">
                  <c:v>5.0793433652530782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07-430A-8E87-473B8C51AF54}"/>
            </c:ext>
          </c:extLst>
        </c:ser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807-430A-8E87-473B8C51AF54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4.6836734693877551</c:v>
                </c:pt>
                <c:pt idx="1">
                  <c:v>3.073394495412844</c:v>
                </c:pt>
                <c:pt idx="2">
                  <c:v>3.893939393939394</c:v>
                </c:pt>
                <c:pt idx="3">
                  <c:v>3</c:v>
                </c:pt>
                <c:pt idx="4">
                  <c:v>2.5192307692307692</c:v>
                </c:pt>
                <c:pt idx="5">
                  <c:v>3.4222222222222221</c:v>
                </c:pt>
                <c:pt idx="6">
                  <c:v>5.3098591549295771</c:v>
                </c:pt>
                <c:pt idx="7">
                  <c:v>3.2537313432835822</c:v>
                </c:pt>
                <c:pt idx="8">
                  <c:v>2.1489361702127661</c:v>
                </c:pt>
                <c:pt idx="9">
                  <c:v>2.6509433962264151</c:v>
                </c:pt>
                <c:pt idx="10">
                  <c:v>3.4</c:v>
                </c:pt>
                <c:pt idx="11">
                  <c:v>4.306451612903226</c:v>
                </c:pt>
                <c:pt idx="12">
                  <c:v>3.5172811059907834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07-430A-8E87-473B8C51AF54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807-430A-8E87-473B8C51AF5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2.5125000000000002</c:v>
                </c:pt>
                <c:pt idx="1">
                  <c:v>2.52</c:v>
                </c:pt>
                <c:pt idx="2">
                  <c:v>3.5217391304347827</c:v>
                </c:pt>
                <c:pt idx="3">
                  <c:v>2.2131147540983607</c:v>
                </c:pt>
                <c:pt idx="4">
                  <c:v>4.0434782608695654</c:v>
                </c:pt>
                <c:pt idx="5">
                  <c:v>3.9</c:v>
                </c:pt>
                <c:pt idx="6">
                  <c:v>3.0256410256410255</c:v>
                </c:pt>
                <c:pt idx="7">
                  <c:v>3.84</c:v>
                </c:pt>
                <c:pt idx="8">
                  <c:v>3.9166666666666665</c:v>
                </c:pt>
                <c:pt idx="9">
                  <c:v>3.2222222222222223</c:v>
                </c:pt>
                <c:pt idx="10">
                  <c:v>4.8137931034482762</c:v>
                </c:pt>
                <c:pt idx="11">
                  <c:v>2.901098901098901</c:v>
                </c:pt>
                <c:pt idx="12">
                  <c:v>3.3786057692307692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807-430A-8E87-473B8C51AF54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807-430A-8E87-473B8C51AF5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807-430A-8E87-473B8C51AF5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3.9393939393939394</c:v>
                </c:pt>
                <c:pt idx="1">
                  <c:v>4.2948717948717947</c:v>
                </c:pt>
                <c:pt idx="2">
                  <c:v>4.4060150375939848</c:v>
                </c:pt>
                <c:pt idx="3">
                  <c:v>4.134615384615385</c:v>
                </c:pt>
                <c:pt idx="4">
                  <c:v>5.083333333333333</c:v>
                </c:pt>
                <c:pt idx="5">
                  <c:v>3.0769230769230771</c:v>
                </c:pt>
                <c:pt idx="6">
                  <c:v>5.6585365853658534</c:v>
                </c:pt>
                <c:pt idx="7">
                  <c:v>4.9514563106796112</c:v>
                </c:pt>
                <c:pt idx="8">
                  <c:v>5.662337662337662</c:v>
                </c:pt>
                <c:pt idx="9">
                  <c:v>4.9494949494949498</c:v>
                </c:pt>
                <c:pt idx="10">
                  <c:v>3.5636363636363635</c:v>
                </c:pt>
                <c:pt idx="12">
                  <c:v>4.4561224489795919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807-430A-8E87-473B8C51AF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807-430A-8E87-473B8C51AF5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807-430A-8E87-473B8C51AF5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807-430A-8E87-473B8C51AF5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807-430A-8E87-473B8C51AF5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807-430A-8E87-473B8C51AF5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807-430A-8E87-473B8C51AF5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807-430A-8E87-473B8C51AF5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807-430A-8E87-473B8C51AF5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807-430A-8E87-473B8C51AF5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807-430A-8E87-473B8C51AF5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807-430A-8E87-473B8C51AF5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807-430A-8E87-473B8C51AF5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807-430A-8E87-473B8C51AF54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1.4268939393939393</c:v>
                </c:pt>
                <c:pt idx="1">
                  <c:v>1.7748717948717947</c:v>
                </c:pt>
                <c:pt idx="2">
                  <c:v>0.88427590715920212</c:v>
                </c:pt>
                <c:pt idx="3">
                  <c:v>1.9215006305170244</c:v>
                </c:pt>
                <c:pt idx="4">
                  <c:v>1.0398550724637676</c:v>
                </c:pt>
                <c:pt idx="5">
                  <c:v>-0.82307692307692282</c:v>
                </c:pt>
                <c:pt idx="6">
                  <c:v>2.6328955597248278</c:v>
                </c:pt>
                <c:pt idx="7">
                  <c:v>1.1114563106796114</c:v>
                </c:pt>
                <c:pt idx="8">
                  <c:v>1.7456709956709955</c:v>
                </c:pt>
                <c:pt idx="9">
                  <c:v>1.7272727272727275</c:v>
                </c:pt>
                <c:pt idx="10">
                  <c:v>-1.2501567398119127</c:v>
                </c:pt>
                <c:pt idx="12">
                  <c:v>1.0188754854168387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807-430A-8E87-473B8C51AF54}"/>
            </c:ext>
          </c:extLst>
        </c:ser>
        <c:ser>
          <c:idx val="4"/>
          <c:order val="5"/>
          <c:tx>
            <c:strRef>
              <c:f>'EM evol menusual lugar resd'!$O$206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resd'!$O$207:$O$219</c:f>
              <c:numCache>
                <c:formatCode>0.00</c:formatCode>
                <c:ptCount val="13"/>
                <c:pt idx="0">
                  <c:v>0.49494949494949481</c:v>
                </c:pt>
                <c:pt idx="1">
                  <c:v>-4.1641445985708279</c:v>
                </c:pt>
                <c:pt idx="2">
                  <c:v>-1.9341911479730252</c:v>
                </c:pt>
                <c:pt idx="3">
                  <c:v>-1.7307692307692299</c:v>
                </c:pt>
                <c:pt idx="4">
                  <c:v>0.28787878787878718</c:v>
                </c:pt>
                <c:pt idx="5">
                  <c:v>-4.4493927125506065</c:v>
                </c:pt>
                <c:pt idx="6">
                  <c:v>1.9841179807146907</c:v>
                </c:pt>
                <c:pt idx="7">
                  <c:v>-0.59541868932038877</c:v>
                </c:pt>
                <c:pt idx="8">
                  <c:v>1.7649017649017646</c:v>
                </c:pt>
                <c:pt idx="9">
                  <c:v>0.24259839777081194</c:v>
                </c:pt>
                <c:pt idx="10">
                  <c:v>-2.2363636363636363</c:v>
                </c:pt>
                <c:pt idx="12">
                  <c:v>-0.84022791598391144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807-430A-8E87-473B8C51AF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A77-46D6-8F9C-BB8977134D1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TF'!$C$97:$C$109</c:f>
              <c:numCache>
                <c:formatCode>#,##0</c:formatCode>
                <c:ptCount val="13"/>
                <c:pt idx="0">
                  <c:v>4014</c:v>
                </c:pt>
                <c:pt idx="1">
                  <c:v>3125</c:v>
                </c:pt>
                <c:pt idx="2">
                  <c:v>3755</c:v>
                </c:pt>
                <c:pt idx="3">
                  <c:v>2262</c:v>
                </c:pt>
                <c:pt idx="4">
                  <c:v>2561</c:v>
                </c:pt>
                <c:pt idx="5">
                  <c:v>2440</c:v>
                </c:pt>
                <c:pt idx="6">
                  <c:v>2137</c:v>
                </c:pt>
                <c:pt idx="7">
                  <c:v>2174</c:v>
                </c:pt>
                <c:pt idx="8">
                  <c:v>2422</c:v>
                </c:pt>
                <c:pt idx="9">
                  <c:v>2677</c:v>
                </c:pt>
                <c:pt idx="10">
                  <c:v>3872</c:v>
                </c:pt>
                <c:pt idx="11">
                  <c:v>3128</c:v>
                </c:pt>
                <c:pt idx="12">
                  <c:v>34567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77-46D6-8F9C-BB8977134D19}"/>
            </c:ext>
          </c:extLst>
        </c:ser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A77-46D6-8F9C-BB8977134D19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2402</c:v>
                </c:pt>
                <c:pt idx="1">
                  <c:v>2670</c:v>
                </c:pt>
                <c:pt idx="2">
                  <c:v>3107</c:v>
                </c:pt>
                <c:pt idx="3">
                  <c:v>2738</c:v>
                </c:pt>
                <c:pt idx="4">
                  <c:v>1901</c:v>
                </c:pt>
                <c:pt idx="5">
                  <c:v>1990</c:v>
                </c:pt>
                <c:pt idx="6">
                  <c:v>1814</c:v>
                </c:pt>
                <c:pt idx="7">
                  <c:v>2175</c:v>
                </c:pt>
                <c:pt idx="8">
                  <c:v>2626</c:v>
                </c:pt>
                <c:pt idx="9">
                  <c:v>2779</c:v>
                </c:pt>
                <c:pt idx="10">
                  <c:v>3337</c:v>
                </c:pt>
                <c:pt idx="11">
                  <c:v>3450</c:v>
                </c:pt>
                <c:pt idx="12">
                  <c:v>30989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77-46D6-8F9C-BB8977134D19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A77-46D6-8F9C-BB8977134D1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3438</c:v>
                </c:pt>
                <c:pt idx="1">
                  <c:v>2908</c:v>
                </c:pt>
                <c:pt idx="2">
                  <c:v>3342</c:v>
                </c:pt>
                <c:pt idx="3">
                  <c:v>2503</c:v>
                </c:pt>
                <c:pt idx="4">
                  <c:v>1560</c:v>
                </c:pt>
                <c:pt idx="5">
                  <c:v>1630</c:v>
                </c:pt>
                <c:pt idx="6">
                  <c:v>1468</c:v>
                </c:pt>
                <c:pt idx="7">
                  <c:v>1795</c:v>
                </c:pt>
                <c:pt idx="8">
                  <c:v>2011</c:v>
                </c:pt>
                <c:pt idx="9">
                  <c:v>3153</c:v>
                </c:pt>
                <c:pt idx="10">
                  <c:v>3602</c:v>
                </c:pt>
                <c:pt idx="11">
                  <c:v>3506</c:v>
                </c:pt>
                <c:pt idx="12">
                  <c:v>30916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77-46D6-8F9C-BB8977134D19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A77-46D6-8F9C-BB8977134D1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A77-46D6-8F9C-BB8977134D1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3880</c:v>
                </c:pt>
                <c:pt idx="1">
                  <c:v>3847</c:v>
                </c:pt>
                <c:pt idx="2">
                  <c:v>3561</c:v>
                </c:pt>
                <c:pt idx="3">
                  <c:v>2667</c:v>
                </c:pt>
                <c:pt idx="4">
                  <c:v>1226</c:v>
                </c:pt>
                <c:pt idx="5">
                  <c:v>1731</c:v>
                </c:pt>
                <c:pt idx="6">
                  <c:v>1617</c:v>
                </c:pt>
                <c:pt idx="7">
                  <c:v>2507</c:v>
                </c:pt>
                <c:pt idx="8">
                  <c:v>2257</c:v>
                </c:pt>
                <c:pt idx="9">
                  <c:v>2891</c:v>
                </c:pt>
                <c:pt idx="10">
                  <c:v>3003</c:v>
                </c:pt>
                <c:pt idx="12">
                  <c:v>29187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A77-46D6-8F9C-BB8977134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A77-46D6-8F9C-BB8977134D1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A77-46D6-8F9C-BB8977134D1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A77-46D6-8F9C-BB8977134D1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A77-46D6-8F9C-BB8977134D1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A77-46D6-8F9C-BB8977134D1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A77-46D6-8F9C-BB8977134D1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A77-46D6-8F9C-BB8977134D1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A77-46D6-8F9C-BB8977134D1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A77-46D6-8F9C-BB8977134D1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A77-46D6-8F9C-BB8977134D1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A77-46D6-8F9C-BB8977134D1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A77-46D6-8F9C-BB8977134D1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A77-46D6-8F9C-BB8977134D19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0.12856311809191401</c:v>
                </c:pt>
                <c:pt idx="1">
                  <c:v>0.32290233837689142</c:v>
                </c:pt>
                <c:pt idx="2">
                  <c:v>6.5529622980251334E-2</c:v>
                </c:pt>
                <c:pt idx="3">
                  <c:v>6.5521374350778983E-2</c:v>
                </c:pt>
                <c:pt idx="4">
                  <c:v>-0.21410256410256412</c:v>
                </c:pt>
                <c:pt idx="5">
                  <c:v>6.1963190184049166E-2</c:v>
                </c:pt>
                <c:pt idx="6">
                  <c:v>0.10149863760217981</c:v>
                </c:pt>
                <c:pt idx="7">
                  <c:v>0.39665738161559894</c:v>
                </c:pt>
                <c:pt idx="8">
                  <c:v>0.12232720039781197</c:v>
                </c:pt>
                <c:pt idx="9">
                  <c:v>-8.30954646368538E-2</c:v>
                </c:pt>
                <c:pt idx="10">
                  <c:v>-0.16629650194336476</c:v>
                </c:pt>
                <c:pt idx="12">
                  <c:v>6.4830353885443337E-2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A77-46D6-8F9C-BB8977134D19}"/>
            </c:ext>
          </c:extLst>
        </c:ser>
        <c:ser>
          <c:idx val="4"/>
          <c:order val="5"/>
          <c:tx>
            <c:strRef>
              <c:f>'Viajeros entr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TF'!$O$97:$O$109</c:f>
              <c:numCache>
                <c:formatCode>0.0%</c:formatCode>
                <c:ptCount val="13"/>
                <c:pt idx="0">
                  <c:v>-3.3383158943697033E-2</c:v>
                </c:pt>
                <c:pt idx="1">
                  <c:v>0.23103999999999991</c:v>
                </c:pt>
                <c:pt idx="2">
                  <c:v>-5.1664447403462099E-2</c:v>
                </c:pt>
                <c:pt idx="3">
                  <c:v>0.17904509283819636</c:v>
                </c:pt>
                <c:pt idx="4">
                  <c:v>-0.52128074970714566</c:v>
                </c:pt>
                <c:pt idx="5">
                  <c:v>-0.29057377049180333</c:v>
                </c:pt>
                <c:pt idx="6">
                  <c:v>-0.24333177351427238</c:v>
                </c:pt>
                <c:pt idx="7">
                  <c:v>0.15317387304507823</c:v>
                </c:pt>
                <c:pt idx="8">
                  <c:v>-6.8125516102394701E-2</c:v>
                </c:pt>
                <c:pt idx="9">
                  <c:v>7.9940231602540157E-2</c:v>
                </c:pt>
                <c:pt idx="10">
                  <c:v>-0.22443181818181823</c:v>
                </c:pt>
                <c:pt idx="12">
                  <c:v>-7.1630777060339046E-2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A77-46D6-8F9C-BB8977134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43D-45E6-9AA9-8C5C0AEAF05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resd'!$C$229:$C$241</c:f>
              <c:numCache>
                <c:formatCode>0.00</c:formatCode>
                <c:ptCount val="13"/>
                <c:pt idx="0">
                  <c:v>7.3186813186813184</c:v>
                </c:pt>
                <c:pt idx="1">
                  <c:v>6.9557522123893802</c:v>
                </c:pt>
                <c:pt idx="2">
                  <c:v>9.3116883116883109</c:v>
                </c:pt>
                <c:pt idx="3">
                  <c:v>5.211267605633803</c:v>
                </c:pt>
                <c:pt idx="4">
                  <c:v>3.967741935483871</c:v>
                </c:pt>
                <c:pt idx="5">
                  <c:v>8.3333333333333339</c:v>
                </c:pt>
                <c:pt idx="6">
                  <c:v>5.4545454545454541</c:v>
                </c:pt>
                <c:pt idx="7">
                  <c:v>4.4615384615384617</c:v>
                </c:pt>
                <c:pt idx="8">
                  <c:v>8.384615384615385</c:v>
                </c:pt>
                <c:pt idx="9">
                  <c:v>2.8095238095238093</c:v>
                </c:pt>
                <c:pt idx="10">
                  <c:v>4.1917808219178081</c:v>
                </c:pt>
                <c:pt idx="11">
                  <c:v>5.52</c:v>
                </c:pt>
                <c:pt idx="12">
                  <c:v>6.2463556851311957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3D-45E6-9AA9-8C5C0AEAF054}"/>
            </c:ext>
          </c:extLst>
        </c:ser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43D-45E6-9AA9-8C5C0AEAF054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4.0224719101123592</c:v>
                </c:pt>
                <c:pt idx="1">
                  <c:v>2.0849056603773586</c:v>
                </c:pt>
                <c:pt idx="2">
                  <c:v>3.8448275862068964</c:v>
                </c:pt>
                <c:pt idx="3">
                  <c:v>4.098591549295775</c:v>
                </c:pt>
                <c:pt idx="4">
                  <c:v>5.3</c:v>
                </c:pt>
                <c:pt idx="5">
                  <c:v>2.5609756097560976</c:v>
                </c:pt>
                <c:pt idx="6">
                  <c:v>1.8235294117647058</c:v>
                </c:pt>
                <c:pt idx="7">
                  <c:v>6.520833333333333</c:v>
                </c:pt>
                <c:pt idx="8">
                  <c:v>3.5925925925925926</c:v>
                </c:pt>
                <c:pt idx="9">
                  <c:v>3.8333333333333335</c:v>
                </c:pt>
                <c:pt idx="10">
                  <c:v>1.8409090909090908</c:v>
                </c:pt>
                <c:pt idx="11">
                  <c:v>3.5396825396825395</c:v>
                </c:pt>
                <c:pt idx="12">
                  <c:v>3.4307458143074583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3D-45E6-9AA9-8C5C0AEAF054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43D-45E6-9AA9-8C5C0AEAF05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3.263157894736842</c:v>
                </c:pt>
                <c:pt idx="1">
                  <c:v>3.7878787878787881</c:v>
                </c:pt>
                <c:pt idx="2">
                  <c:v>4.1473684210526311</c:v>
                </c:pt>
                <c:pt idx="3">
                  <c:v>4.5074626865671643</c:v>
                </c:pt>
                <c:pt idx="4">
                  <c:v>2.6585365853658538</c:v>
                </c:pt>
                <c:pt idx="5">
                  <c:v>4.5862068965517242</c:v>
                </c:pt>
                <c:pt idx="6">
                  <c:v>4.875</c:v>
                </c:pt>
                <c:pt idx="7">
                  <c:v>4.9824561403508776</c:v>
                </c:pt>
                <c:pt idx="8">
                  <c:v>3.0555555555555554</c:v>
                </c:pt>
                <c:pt idx="9">
                  <c:v>2.4133333333333336</c:v>
                </c:pt>
                <c:pt idx="10">
                  <c:v>4.36231884057971</c:v>
                </c:pt>
                <c:pt idx="11">
                  <c:v>2.7608695652173911</c:v>
                </c:pt>
                <c:pt idx="12">
                  <c:v>3.7066290550070522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43D-45E6-9AA9-8C5C0AEAF054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43D-45E6-9AA9-8C5C0AEAF05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43D-45E6-9AA9-8C5C0AEAF05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3.9939393939393941</c:v>
                </c:pt>
                <c:pt idx="1">
                  <c:v>2.9772727272727271</c:v>
                </c:pt>
                <c:pt idx="2">
                  <c:v>3.2682926829268291</c:v>
                </c:pt>
                <c:pt idx="3">
                  <c:v>5.5333333333333332</c:v>
                </c:pt>
                <c:pt idx="4">
                  <c:v>1.7142857142857142</c:v>
                </c:pt>
                <c:pt idx="5">
                  <c:v>2.7142857142857144</c:v>
                </c:pt>
                <c:pt idx="6">
                  <c:v>2</c:v>
                </c:pt>
                <c:pt idx="7">
                  <c:v>7.05</c:v>
                </c:pt>
                <c:pt idx="8">
                  <c:v>6.9253731343283578</c:v>
                </c:pt>
                <c:pt idx="9">
                  <c:v>5.0574712643678161</c:v>
                </c:pt>
                <c:pt idx="10">
                  <c:v>2.8571428571428572</c:v>
                </c:pt>
                <c:pt idx="12">
                  <c:v>4.261939218523878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43D-45E6-9AA9-8C5C0AEAF0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43D-45E6-9AA9-8C5C0AEAF05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43D-45E6-9AA9-8C5C0AEAF05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43D-45E6-9AA9-8C5C0AEAF05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43D-45E6-9AA9-8C5C0AEAF05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43D-45E6-9AA9-8C5C0AEAF05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43D-45E6-9AA9-8C5C0AEAF05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43D-45E6-9AA9-8C5C0AEAF05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43D-45E6-9AA9-8C5C0AEAF05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43D-45E6-9AA9-8C5C0AEAF05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43D-45E6-9AA9-8C5C0AEAF05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43D-45E6-9AA9-8C5C0AEAF05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43D-45E6-9AA9-8C5C0AEAF05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43D-45E6-9AA9-8C5C0AEAF054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0.73078149920255209</c:v>
                </c:pt>
                <c:pt idx="1">
                  <c:v>-0.810606060606061</c:v>
                </c:pt>
                <c:pt idx="2">
                  <c:v>-0.87907573812580209</c:v>
                </c:pt>
                <c:pt idx="3">
                  <c:v>1.0258706467661689</c:v>
                </c:pt>
                <c:pt idx="4">
                  <c:v>-0.94425087108013961</c:v>
                </c:pt>
                <c:pt idx="5">
                  <c:v>-1.8719211822660098</c:v>
                </c:pt>
                <c:pt idx="6">
                  <c:v>-2.875</c:v>
                </c:pt>
                <c:pt idx="7">
                  <c:v>2.0675438596491222</c:v>
                </c:pt>
                <c:pt idx="8">
                  <c:v>3.8698175787728024</c:v>
                </c:pt>
                <c:pt idx="9">
                  <c:v>2.6441379310344826</c:v>
                </c:pt>
                <c:pt idx="10">
                  <c:v>-1.5051759834368528</c:v>
                </c:pt>
                <c:pt idx="12">
                  <c:v>0.41428929956115512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43D-45E6-9AA9-8C5C0AEAF054}"/>
            </c:ext>
          </c:extLst>
        </c:ser>
        <c:ser>
          <c:idx val="4"/>
          <c:order val="5"/>
          <c:tx>
            <c:strRef>
              <c:f>'EM evol menusual lugar resd'!$O$228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resd'!$O$229:$O$241</c:f>
              <c:numCache>
                <c:formatCode>0.00</c:formatCode>
                <c:ptCount val="13"/>
                <c:pt idx="0">
                  <c:v>-3.3247419247419243</c:v>
                </c:pt>
                <c:pt idx="1">
                  <c:v>-3.9784794851166532</c:v>
                </c:pt>
                <c:pt idx="2">
                  <c:v>-6.0433956287614823</c:v>
                </c:pt>
                <c:pt idx="3">
                  <c:v>0.32206572769953024</c:v>
                </c:pt>
                <c:pt idx="4">
                  <c:v>-2.2534562211981566</c:v>
                </c:pt>
                <c:pt idx="5">
                  <c:v>-5.6190476190476195</c:v>
                </c:pt>
                <c:pt idx="6">
                  <c:v>-3.4545454545454541</c:v>
                </c:pt>
                <c:pt idx="7">
                  <c:v>2.5884615384615381</c:v>
                </c:pt>
                <c:pt idx="8">
                  <c:v>-1.4592422502870273</c:v>
                </c:pt>
                <c:pt idx="9">
                  <c:v>2.2479474548440068</c:v>
                </c:pt>
                <c:pt idx="10">
                  <c:v>-1.3346379647749509</c:v>
                </c:pt>
                <c:pt idx="12">
                  <c:v>-2.0118883155154563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43D-45E6-9AA9-8C5C0AEAF0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12E-4186-B7BC-777C465672E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resd'!$C$251:$C$263</c:f>
              <c:numCache>
                <c:formatCode>0.00</c:formatCode>
                <c:ptCount val="13"/>
                <c:pt idx="0">
                  <c:v>7.1263157894736846</c:v>
                </c:pt>
                <c:pt idx="1">
                  <c:v>6</c:v>
                </c:pt>
                <c:pt idx="2">
                  <c:v>3.0689655172413794</c:v>
                </c:pt>
                <c:pt idx="3">
                  <c:v>6.125</c:v>
                </c:pt>
                <c:pt idx="4">
                  <c:v>7</c:v>
                </c:pt>
                <c:pt idx="5">
                  <c:v>2.2000000000000002</c:v>
                </c:pt>
                <c:pt idx="6">
                  <c:v>9.25</c:v>
                </c:pt>
                <c:pt idx="7">
                  <c:v>3.1666666666666665</c:v>
                </c:pt>
                <c:pt idx="8">
                  <c:v>0</c:v>
                </c:pt>
                <c:pt idx="9">
                  <c:v>2.25</c:v>
                </c:pt>
                <c:pt idx="10">
                  <c:v>8.2291666666666661</c:v>
                </c:pt>
                <c:pt idx="11">
                  <c:v>6.558139534883721</c:v>
                </c:pt>
                <c:pt idx="12">
                  <c:v>6.3451957295373669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2E-4186-B7BC-777C465672EB}"/>
            </c:ext>
          </c:extLst>
        </c:ser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12E-4186-B7BC-777C465672EB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5.3076923076923075</c:v>
                </c:pt>
                <c:pt idx="1">
                  <c:v>5.0909090909090908</c:v>
                </c:pt>
                <c:pt idx="2">
                  <c:v>3.7333333333333334</c:v>
                </c:pt>
                <c:pt idx="3">
                  <c:v>5.333333333333333</c:v>
                </c:pt>
                <c:pt idx="4">
                  <c:v>2</c:v>
                </c:pt>
                <c:pt idx="5">
                  <c:v>0</c:v>
                </c:pt>
                <c:pt idx="6">
                  <c:v>4.8461538461538458</c:v>
                </c:pt>
                <c:pt idx="7">
                  <c:v>4.2</c:v>
                </c:pt>
                <c:pt idx="8">
                  <c:v>0</c:v>
                </c:pt>
                <c:pt idx="9">
                  <c:v>2.125</c:v>
                </c:pt>
                <c:pt idx="10">
                  <c:v>2.9523809523809526</c:v>
                </c:pt>
                <c:pt idx="11">
                  <c:v>3.9333333333333331</c:v>
                </c:pt>
                <c:pt idx="12">
                  <c:v>4.0735294117647056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2E-4186-B7BC-777C465672EB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12E-4186-B7BC-777C465672E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2.1346153846153846</c:v>
                </c:pt>
                <c:pt idx="1">
                  <c:v>4.4680851063829783</c:v>
                </c:pt>
                <c:pt idx="2">
                  <c:v>3.9375</c:v>
                </c:pt>
                <c:pt idx="3">
                  <c:v>2.0714285714285716</c:v>
                </c:pt>
                <c:pt idx="4">
                  <c:v>3</c:v>
                </c:pt>
                <c:pt idx="5">
                  <c:v>6</c:v>
                </c:pt>
                <c:pt idx="6">
                  <c:v>4.666666666666667</c:v>
                </c:pt>
                <c:pt idx="7">
                  <c:v>5.8</c:v>
                </c:pt>
                <c:pt idx="8">
                  <c:v>4.666666666666667</c:v>
                </c:pt>
                <c:pt idx="9">
                  <c:v>1.1764705882352942</c:v>
                </c:pt>
                <c:pt idx="10">
                  <c:v>4.1333333333333337</c:v>
                </c:pt>
                <c:pt idx="11">
                  <c:v>3.1590909090909092</c:v>
                </c:pt>
                <c:pt idx="12">
                  <c:v>3.308641975308642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12E-4186-B7BC-777C465672EB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12E-4186-B7BC-777C465672E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12E-4186-B7BC-777C465672E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4.935483870967742</c:v>
                </c:pt>
                <c:pt idx="1">
                  <c:v>4.615384615384615</c:v>
                </c:pt>
                <c:pt idx="2">
                  <c:v>4.3157894736842106</c:v>
                </c:pt>
                <c:pt idx="3">
                  <c:v>1</c:v>
                </c:pt>
                <c:pt idx="6">
                  <c:v>8</c:v>
                </c:pt>
                <c:pt idx="7">
                  <c:v>4.375</c:v>
                </c:pt>
                <c:pt idx="8">
                  <c:v>2.5</c:v>
                </c:pt>
                <c:pt idx="9">
                  <c:v>5</c:v>
                </c:pt>
                <c:pt idx="10">
                  <c:v>3.4444444444444446</c:v>
                </c:pt>
                <c:pt idx="12">
                  <c:v>4.5887850467289724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12E-4186-B7BC-777C465672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12E-4186-B7BC-777C465672E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12E-4186-B7BC-777C465672E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12E-4186-B7BC-777C465672E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12E-4186-B7BC-777C465672E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2E-4186-B7BC-777C465672E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12E-4186-B7BC-777C465672E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12E-4186-B7BC-777C465672E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12E-4186-B7BC-777C465672E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12E-4186-B7BC-777C465672E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12E-4186-B7BC-777C465672E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12E-4186-B7BC-777C465672E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12E-4186-B7BC-777C465672E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12E-4186-B7BC-777C465672EB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2.8008684863523574</c:v>
                </c:pt>
                <c:pt idx="1">
                  <c:v>0.14729950900163669</c:v>
                </c:pt>
                <c:pt idx="2">
                  <c:v>0.37828947368421062</c:v>
                </c:pt>
                <c:pt idx="3">
                  <c:v>-1.0714285714285716</c:v>
                </c:pt>
                <c:pt idx="4">
                  <c:v>-3</c:v>
                </c:pt>
                <c:pt idx="5">
                  <c:v>-6</c:v>
                </c:pt>
                <c:pt idx="6">
                  <c:v>3.333333333333333</c:v>
                </c:pt>
                <c:pt idx="7">
                  <c:v>-1.4249999999999998</c:v>
                </c:pt>
                <c:pt idx="8">
                  <c:v>-2.166666666666667</c:v>
                </c:pt>
                <c:pt idx="9">
                  <c:v>3.8235294117647056</c:v>
                </c:pt>
                <c:pt idx="10">
                  <c:v>-0.68888888888888911</c:v>
                </c:pt>
                <c:pt idx="12">
                  <c:v>1.2470765040154044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12E-4186-B7BC-777C465672EB}"/>
            </c:ext>
          </c:extLst>
        </c:ser>
        <c:ser>
          <c:idx val="4"/>
          <c:order val="5"/>
          <c:tx>
            <c:strRef>
              <c:f>'EM evol menusual lugar resd'!$O$250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resd'!$O$251:$O$263</c:f>
              <c:numCache>
                <c:formatCode>0.00</c:formatCode>
                <c:ptCount val="13"/>
                <c:pt idx="0">
                  <c:v>-2.1908319185059426</c:v>
                </c:pt>
                <c:pt idx="1">
                  <c:v>-1.384615384615385</c:v>
                </c:pt>
                <c:pt idx="2">
                  <c:v>1.2468239564428312</c:v>
                </c:pt>
                <c:pt idx="3">
                  <c:v>-5.125</c:v>
                </c:pt>
                <c:pt idx="4">
                  <c:v>-7</c:v>
                </c:pt>
                <c:pt idx="5">
                  <c:v>-2.2000000000000002</c:v>
                </c:pt>
                <c:pt idx="6">
                  <c:v>-1.25</c:v>
                </c:pt>
                <c:pt idx="7">
                  <c:v>1.2083333333333335</c:v>
                </c:pt>
                <c:pt idx="8">
                  <c:v>0</c:v>
                </c:pt>
                <c:pt idx="9">
                  <c:v>2.75</c:v>
                </c:pt>
                <c:pt idx="10">
                  <c:v>-4.7847222222222214</c:v>
                </c:pt>
                <c:pt idx="12">
                  <c:v>-1.7179376423466577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12E-4186-B7BC-777C465672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C70-440E-89E9-7D807167A70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resd'!$C$273:$C$285</c:f>
              <c:numCache>
                <c:formatCode>0.00</c:formatCode>
                <c:ptCount val="13"/>
                <c:pt idx="0">
                  <c:v>8.149659863945578</c:v>
                </c:pt>
                <c:pt idx="1">
                  <c:v>4.3877551020408161</c:v>
                </c:pt>
                <c:pt idx="2">
                  <c:v>2.4</c:v>
                </c:pt>
                <c:pt idx="3">
                  <c:v>5.4285714285714288</c:v>
                </c:pt>
                <c:pt idx="4">
                  <c:v>4.1818181818181817</c:v>
                </c:pt>
                <c:pt idx="5">
                  <c:v>1.3888888888888888</c:v>
                </c:pt>
                <c:pt idx="6">
                  <c:v>2.85</c:v>
                </c:pt>
                <c:pt idx="7">
                  <c:v>3.2727272727272729</c:v>
                </c:pt>
                <c:pt idx="8">
                  <c:v>2.5</c:v>
                </c:pt>
                <c:pt idx="9">
                  <c:v>4.45</c:v>
                </c:pt>
                <c:pt idx="10">
                  <c:v>4.9765625</c:v>
                </c:pt>
                <c:pt idx="11">
                  <c:v>7.2571428571428571</c:v>
                </c:pt>
                <c:pt idx="12">
                  <c:v>5.8798646362098141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70-440E-89E9-7D807167A703}"/>
            </c:ext>
          </c:extLst>
        </c:ser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C70-440E-89E9-7D807167A703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2.8275862068965516</c:v>
                </c:pt>
                <c:pt idx="1">
                  <c:v>2.6153846153846154</c:v>
                </c:pt>
                <c:pt idx="2">
                  <c:v>3.7272727272727271</c:v>
                </c:pt>
                <c:pt idx="3">
                  <c:v>1</c:v>
                </c:pt>
                <c:pt idx="4">
                  <c:v>5</c:v>
                </c:pt>
                <c:pt idx="5">
                  <c:v>1</c:v>
                </c:pt>
                <c:pt idx="6">
                  <c:v>1.8333333333333333</c:v>
                </c:pt>
                <c:pt idx="7">
                  <c:v>2</c:v>
                </c:pt>
                <c:pt idx="8">
                  <c:v>0</c:v>
                </c:pt>
                <c:pt idx="9">
                  <c:v>1</c:v>
                </c:pt>
                <c:pt idx="10">
                  <c:v>1.6</c:v>
                </c:pt>
                <c:pt idx="11">
                  <c:v>3.9696969696969697</c:v>
                </c:pt>
                <c:pt idx="12">
                  <c:v>2.7320261437908497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70-440E-89E9-7D807167A703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C70-440E-89E9-7D807167A70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2.8125</c:v>
                </c:pt>
                <c:pt idx="1">
                  <c:v>3.1276595744680851</c:v>
                </c:pt>
                <c:pt idx="2">
                  <c:v>4.166666666666667</c:v>
                </c:pt>
                <c:pt idx="3">
                  <c:v>4.1538461538461542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7.5</c:v>
                </c:pt>
                <c:pt idx="8">
                  <c:v>0</c:v>
                </c:pt>
                <c:pt idx="9">
                  <c:v>3.875</c:v>
                </c:pt>
                <c:pt idx="10">
                  <c:v>3.5</c:v>
                </c:pt>
                <c:pt idx="11">
                  <c:v>2.7037037037037037</c:v>
                </c:pt>
                <c:pt idx="12">
                  <c:v>3.2564102564102564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C70-440E-89E9-7D807167A703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C70-440E-89E9-7D807167A70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C70-440E-89E9-7D807167A70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3.2666666666666666</c:v>
                </c:pt>
                <c:pt idx="1">
                  <c:v>4.3043478260869561</c:v>
                </c:pt>
                <c:pt idx="2">
                  <c:v>2.5</c:v>
                </c:pt>
                <c:pt idx="3">
                  <c:v>9.625</c:v>
                </c:pt>
                <c:pt idx="5">
                  <c:v>1</c:v>
                </c:pt>
                <c:pt idx="7">
                  <c:v>2.1666666666666665</c:v>
                </c:pt>
                <c:pt idx="9">
                  <c:v>3.25</c:v>
                </c:pt>
                <c:pt idx="10">
                  <c:v>5.0909090909090908</c:v>
                </c:pt>
                <c:pt idx="12">
                  <c:v>4.2252252252252251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C70-440E-89E9-7D807167A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C70-440E-89E9-7D807167A70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C70-440E-89E9-7D807167A70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C70-440E-89E9-7D807167A70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C70-440E-89E9-7D807167A70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C70-440E-89E9-7D807167A70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C70-440E-89E9-7D807167A70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C70-440E-89E9-7D807167A70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C70-440E-89E9-7D807167A70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C70-440E-89E9-7D807167A70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C70-440E-89E9-7D807167A70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C70-440E-89E9-7D807167A70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C70-440E-89E9-7D807167A70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C70-440E-89E9-7D807167A703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0.45416666666666661</c:v>
                </c:pt>
                <c:pt idx="1">
                  <c:v>1.176688251618871</c:v>
                </c:pt>
                <c:pt idx="2">
                  <c:v>-1.666666666666667</c:v>
                </c:pt>
                <c:pt idx="3">
                  <c:v>5.4711538461538458</c:v>
                </c:pt>
                <c:pt idx="4">
                  <c:v>-2</c:v>
                </c:pt>
                <c:pt idx="5">
                  <c:v>0</c:v>
                </c:pt>
                <c:pt idx="6">
                  <c:v>0</c:v>
                </c:pt>
                <c:pt idx="7">
                  <c:v>-5.3333333333333339</c:v>
                </c:pt>
                <c:pt idx="8">
                  <c:v>0</c:v>
                </c:pt>
                <c:pt idx="9">
                  <c:v>-0.625</c:v>
                </c:pt>
                <c:pt idx="10">
                  <c:v>1.5909090909090908</c:v>
                </c:pt>
                <c:pt idx="12">
                  <c:v>0.8799871299871298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C70-440E-89E9-7D807167A703}"/>
            </c:ext>
          </c:extLst>
        </c:ser>
        <c:ser>
          <c:idx val="4"/>
          <c:order val="5"/>
          <c:tx>
            <c:strRef>
              <c:f>'EM evol menusual lugar resd'!$O$272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resd'!$O$273:$O$285</c:f>
              <c:numCache>
                <c:formatCode>0.00</c:formatCode>
                <c:ptCount val="13"/>
                <c:pt idx="0">
                  <c:v>-4.8829931972789113</c:v>
                </c:pt>
                <c:pt idx="1">
                  <c:v>-8.3407275953859994E-2</c:v>
                </c:pt>
                <c:pt idx="2">
                  <c:v>0.10000000000000009</c:v>
                </c:pt>
                <c:pt idx="3">
                  <c:v>4.1964285714285712</c:v>
                </c:pt>
                <c:pt idx="4">
                  <c:v>-4.1818181818181817</c:v>
                </c:pt>
                <c:pt idx="5">
                  <c:v>-0.38888888888888884</c:v>
                </c:pt>
                <c:pt idx="6">
                  <c:v>-2.85</c:v>
                </c:pt>
                <c:pt idx="7">
                  <c:v>-1.1060606060606064</c:v>
                </c:pt>
                <c:pt idx="8">
                  <c:v>-2.5</c:v>
                </c:pt>
                <c:pt idx="9">
                  <c:v>-1.2000000000000002</c:v>
                </c:pt>
                <c:pt idx="10">
                  <c:v>0.11434659090909083</c:v>
                </c:pt>
                <c:pt idx="12">
                  <c:v>-1.2271029344200075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C70-440E-89E9-7D807167A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24-4734-84A2-019F75EF785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'!$C$9:$C$21</c:f>
              <c:numCache>
                <c:formatCode>0.00</c:formatCode>
                <c:ptCount val="13"/>
                <c:pt idx="0">
                  <c:v>4.8966135458167335</c:v>
                </c:pt>
                <c:pt idx="1">
                  <c:v>5.2589262099973553</c:v>
                </c:pt>
                <c:pt idx="2">
                  <c:v>5.3338495575221243</c:v>
                </c:pt>
                <c:pt idx="3">
                  <c:v>4.7239632795188351</c:v>
                </c:pt>
                <c:pt idx="4">
                  <c:v>4.6947743467933494</c:v>
                </c:pt>
                <c:pt idx="5">
                  <c:v>5.4250224483687521</c:v>
                </c:pt>
                <c:pt idx="6">
                  <c:v>5.313264346190028</c:v>
                </c:pt>
                <c:pt idx="7">
                  <c:v>4.7314709236031929</c:v>
                </c:pt>
                <c:pt idx="8">
                  <c:v>5.8528906697195193</c:v>
                </c:pt>
                <c:pt idx="9">
                  <c:v>5.3313270278016622</c:v>
                </c:pt>
                <c:pt idx="10">
                  <c:v>4.9718340611353709</c:v>
                </c:pt>
                <c:pt idx="11">
                  <c:v>6.0625861593603529</c:v>
                </c:pt>
                <c:pt idx="12">
                  <c:v>5.2086919868666248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24-4734-84A2-019F75EF7852}"/>
            </c:ext>
          </c:extLst>
        </c:ser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24-4734-84A2-019F75EF7852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5.4319157237612172</c:v>
                </c:pt>
                <c:pt idx="1">
                  <c:v>4.7389745428468988</c:v>
                </c:pt>
                <c:pt idx="2">
                  <c:v>4.7581772435001399</c:v>
                </c:pt>
                <c:pt idx="3">
                  <c:v>4.0661295736824439</c:v>
                </c:pt>
                <c:pt idx="4">
                  <c:v>4.6396321070234112</c:v>
                </c:pt>
                <c:pt idx="5">
                  <c:v>4.6825208085612369</c:v>
                </c:pt>
                <c:pt idx="6">
                  <c:v>4.897950469684031</c:v>
                </c:pt>
                <c:pt idx="7">
                  <c:v>4.440622195632665</c:v>
                </c:pt>
                <c:pt idx="8">
                  <c:v>4.3328030544066181</c:v>
                </c:pt>
                <c:pt idx="9">
                  <c:v>4.2964484884062228</c:v>
                </c:pt>
                <c:pt idx="10">
                  <c:v>4.1097560975609753</c:v>
                </c:pt>
                <c:pt idx="11">
                  <c:v>3.8652406417112299</c:v>
                </c:pt>
                <c:pt idx="12">
                  <c:v>4.4591931339567168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24-4734-84A2-019F75EF7852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24-4734-84A2-019F75EF785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2.6000578368999423</c:v>
                </c:pt>
                <c:pt idx="1">
                  <c:v>3.5846256092157733</c:v>
                </c:pt>
                <c:pt idx="2">
                  <c:v>3.7490252411245639</c:v>
                </c:pt>
                <c:pt idx="3">
                  <c:v>2.946316262353998</c:v>
                </c:pt>
                <c:pt idx="4">
                  <c:v>2.9742453613957354</c:v>
                </c:pt>
                <c:pt idx="5">
                  <c:v>3.6149350649350649</c:v>
                </c:pt>
                <c:pt idx="6">
                  <c:v>3.7549999999999999</c:v>
                </c:pt>
                <c:pt idx="7">
                  <c:v>4.0678571428571431</c:v>
                </c:pt>
                <c:pt idx="8">
                  <c:v>3.6786288162828065</c:v>
                </c:pt>
                <c:pt idx="9">
                  <c:v>4.1927966101694913</c:v>
                </c:pt>
                <c:pt idx="10">
                  <c:v>4.6026110856619331</c:v>
                </c:pt>
                <c:pt idx="11">
                  <c:v>3.6283685360524398</c:v>
                </c:pt>
                <c:pt idx="12">
                  <c:v>3.5577336512527848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D24-4734-84A2-019F75EF7852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D24-4734-84A2-019F75EF785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D24-4734-84A2-019F75EF785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4.758042895442359</c:v>
                </c:pt>
                <c:pt idx="1">
                  <c:v>3.9109201425277718</c:v>
                </c:pt>
                <c:pt idx="2">
                  <c:v>3.5477652678266804</c:v>
                </c:pt>
                <c:pt idx="3">
                  <c:v>3.7641290322580647</c:v>
                </c:pt>
                <c:pt idx="4">
                  <c:v>4.1802139037433159</c:v>
                </c:pt>
                <c:pt idx="5">
                  <c:v>5.1674379469920071</c:v>
                </c:pt>
                <c:pt idx="6">
                  <c:v>4.9892344497607652</c:v>
                </c:pt>
                <c:pt idx="7">
                  <c:v>5.2682695349572919</c:v>
                </c:pt>
                <c:pt idx="8">
                  <c:v>5.6433811802232858</c:v>
                </c:pt>
                <c:pt idx="9">
                  <c:v>4.5166666666666666</c:v>
                </c:pt>
                <c:pt idx="10">
                  <c:v>4.8881054567749844</c:v>
                </c:pt>
                <c:pt idx="12">
                  <c:v>4.4865374328145302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D24-4734-84A2-019F75EF7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D24-4734-84A2-019F75EF785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D24-4734-84A2-019F75EF785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24-4734-84A2-019F75EF785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24-4734-84A2-019F75EF785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24-4734-84A2-019F75EF785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24-4734-84A2-019F75EF785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D24-4734-84A2-019F75EF785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D24-4734-84A2-019F75EF785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D24-4734-84A2-019F75EF785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D24-4734-84A2-019F75EF785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D24-4734-84A2-019F75EF785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D24-4734-84A2-019F75EF785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D24-4734-84A2-019F75EF7852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2.1579850585424167</c:v>
                </c:pt>
                <c:pt idx="1">
                  <c:v>0.32629453331199842</c:v>
                </c:pt>
                <c:pt idx="2">
                  <c:v>-0.20125997329788348</c:v>
                </c:pt>
                <c:pt idx="3">
                  <c:v>0.81781276990406671</c:v>
                </c:pt>
                <c:pt idx="4">
                  <c:v>1.2059685423475806</c:v>
                </c:pt>
                <c:pt idx="5">
                  <c:v>1.5525028820569422</c:v>
                </c:pt>
                <c:pt idx="6">
                  <c:v>1.2342344497607654</c:v>
                </c:pt>
                <c:pt idx="7">
                  <c:v>1.2004123921001488</c:v>
                </c:pt>
                <c:pt idx="8">
                  <c:v>1.9647523639404794</c:v>
                </c:pt>
                <c:pt idx="9">
                  <c:v>0.32387005649717526</c:v>
                </c:pt>
                <c:pt idx="10">
                  <c:v>0.28549437111305132</c:v>
                </c:pt>
                <c:pt idx="12">
                  <c:v>0.93729716482836745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D24-4734-84A2-019F75EF7852}"/>
            </c:ext>
          </c:extLst>
        </c:ser>
        <c:ser>
          <c:idx val="4"/>
          <c:order val="5"/>
          <c:tx>
            <c:strRef>
              <c:f>'EM evol mensu TF cat '!$O$8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mensu TF cat '!$O$9:$O$21</c:f>
              <c:numCache>
                <c:formatCode>0.00</c:formatCode>
                <c:ptCount val="13"/>
                <c:pt idx="0">
                  <c:v>-0.13857065037437444</c:v>
                </c:pt>
                <c:pt idx="1">
                  <c:v>-1.3480060674695835</c:v>
                </c:pt>
                <c:pt idx="2">
                  <c:v>-1.7860842896954439</c:v>
                </c:pt>
                <c:pt idx="3">
                  <c:v>-0.95983424726077038</c:v>
                </c:pt>
                <c:pt idx="4">
                  <c:v>-0.51456044305003346</c:v>
                </c:pt>
                <c:pt idx="5">
                  <c:v>-0.25758450137674505</c:v>
                </c:pt>
                <c:pt idx="6">
                  <c:v>-0.32402989642926272</c:v>
                </c:pt>
                <c:pt idx="7">
                  <c:v>0.53679861135409901</c:v>
                </c:pt>
                <c:pt idx="8">
                  <c:v>-0.20950948949623349</c:v>
                </c:pt>
                <c:pt idx="9">
                  <c:v>-0.81466036113499563</c:v>
                </c:pt>
                <c:pt idx="10">
                  <c:v>-8.3728604360386427E-2</c:v>
                </c:pt>
                <c:pt idx="12">
                  <c:v>-0.64743443622935537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D24-4734-84A2-019F75EF7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152-47CC-BA44-26B78AA3BBE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'!$C$31:$C$43</c:f>
              <c:numCache>
                <c:formatCode>0.00</c:formatCode>
                <c:ptCount val="13"/>
                <c:pt idx="0">
                  <c:v>4.3105702050935317</c:v>
                </c:pt>
                <c:pt idx="1">
                  <c:v>4.7931530494821635</c:v>
                </c:pt>
                <c:pt idx="2">
                  <c:v>4.9154589371980677</c:v>
                </c:pt>
                <c:pt idx="3">
                  <c:v>4.453448275862069</c:v>
                </c:pt>
                <c:pt idx="4">
                  <c:v>4.7340770061173085</c:v>
                </c:pt>
                <c:pt idx="5">
                  <c:v>5.6199078993978038</c:v>
                </c:pt>
                <c:pt idx="6">
                  <c:v>5.7574850299401197</c:v>
                </c:pt>
                <c:pt idx="7">
                  <c:v>4.4305381727158952</c:v>
                </c:pt>
                <c:pt idx="8">
                  <c:v>5.6771894093686353</c:v>
                </c:pt>
                <c:pt idx="9">
                  <c:v>5.4846181686572564</c:v>
                </c:pt>
                <c:pt idx="10">
                  <c:v>4.5946775844421701</c:v>
                </c:pt>
                <c:pt idx="11">
                  <c:v>5.5508828250401283</c:v>
                </c:pt>
                <c:pt idx="12">
                  <c:v>4.9668993585945751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52-47CC-BA44-26B78AA3BBE1}"/>
            </c:ext>
          </c:extLst>
        </c:ser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152-47CC-BA44-26B78AA3BBE1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5.4319157237612172</c:v>
                </c:pt>
                <c:pt idx="1">
                  <c:v>4.7389745428468988</c:v>
                </c:pt>
                <c:pt idx="2">
                  <c:v>4.7581772435001399</c:v>
                </c:pt>
                <c:pt idx="3">
                  <c:v>4.0661295736824439</c:v>
                </c:pt>
                <c:pt idx="4">
                  <c:v>4.6396321070234112</c:v>
                </c:pt>
                <c:pt idx="5">
                  <c:v>4.6825208085612369</c:v>
                </c:pt>
                <c:pt idx="6">
                  <c:v>4.897950469684031</c:v>
                </c:pt>
                <c:pt idx="7">
                  <c:v>4.440622195632665</c:v>
                </c:pt>
                <c:pt idx="8">
                  <c:v>4.3328030544066181</c:v>
                </c:pt>
                <c:pt idx="9">
                  <c:v>4.2964484884062228</c:v>
                </c:pt>
                <c:pt idx="10">
                  <c:v>4.0853259501636039</c:v>
                </c:pt>
                <c:pt idx="11">
                  <c:v>3.8469719991317559</c:v>
                </c:pt>
                <c:pt idx="12">
                  <c:v>4.4558690684946063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152-47CC-BA44-26B78AA3BBE1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152-47CC-BA44-26B78AA3BBE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2.5539515893846603</c:v>
                </c:pt>
                <c:pt idx="1">
                  <c:v>3.5452097823648194</c:v>
                </c:pt>
                <c:pt idx="2">
                  <c:v>3.7323914398504052</c:v>
                </c:pt>
                <c:pt idx="3">
                  <c:v>2.9019563239308463</c:v>
                </c:pt>
                <c:pt idx="4">
                  <c:v>2.9122659960882928</c:v>
                </c:pt>
                <c:pt idx="5">
                  <c:v>3.6012574454003969</c:v>
                </c:pt>
                <c:pt idx="6">
                  <c:v>3.7052441229656421</c:v>
                </c:pt>
                <c:pt idx="7">
                  <c:v>4.0042861852950873</c:v>
                </c:pt>
                <c:pt idx="8">
                  <c:v>3.6700245031309557</c:v>
                </c:pt>
                <c:pt idx="9">
                  <c:v>4.1769890424011438</c:v>
                </c:pt>
                <c:pt idx="10">
                  <c:v>4.5587345894394042</c:v>
                </c:pt>
                <c:pt idx="11">
                  <c:v>3.5904568901989684</c:v>
                </c:pt>
                <c:pt idx="12">
                  <c:v>3.5200213772490647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152-47CC-BA44-26B78AA3BBE1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152-47CC-BA44-26B78AA3BBE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152-47CC-BA44-26B78AA3BBE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4.7250338906461815</c:v>
                </c:pt>
                <c:pt idx="1">
                  <c:v>3.888157894736842</c:v>
                </c:pt>
                <c:pt idx="2">
                  <c:v>3.5197925669835781</c:v>
                </c:pt>
                <c:pt idx="3">
                  <c:v>3.7343260188087775</c:v>
                </c:pt>
                <c:pt idx="4">
                  <c:v>4.1500272776868519</c:v>
                </c:pt>
                <c:pt idx="5">
                  <c:v>5.1550552251486828</c:v>
                </c:pt>
                <c:pt idx="6">
                  <c:v>4.9406021155410906</c:v>
                </c:pt>
                <c:pt idx="7">
                  <c:v>5.2575855390574562</c:v>
                </c:pt>
                <c:pt idx="8">
                  <c:v>5.6603588907014686</c:v>
                </c:pt>
                <c:pt idx="9">
                  <c:v>4.4923037455105179</c:v>
                </c:pt>
                <c:pt idx="10">
                  <c:v>4.8587058455767425</c:v>
                </c:pt>
                <c:pt idx="12">
                  <c:v>4.4616100993377481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152-47CC-BA44-26B78AA3BB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152-47CC-BA44-26B78AA3BBE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152-47CC-BA44-26B78AA3BBE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152-47CC-BA44-26B78AA3BBE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152-47CC-BA44-26B78AA3BBE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152-47CC-BA44-26B78AA3BBE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152-47CC-BA44-26B78AA3BBE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152-47CC-BA44-26B78AA3BBE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152-47CC-BA44-26B78AA3BBE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152-47CC-BA44-26B78AA3BBE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152-47CC-BA44-26B78AA3BBE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152-47CC-BA44-26B78AA3BBE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152-47CC-BA44-26B78AA3BBE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152-47CC-BA44-26B78AA3BBE1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2.1710823012615212</c:v>
                </c:pt>
                <c:pt idx="1">
                  <c:v>0.34294811237202261</c:v>
                </c:pt>
                <c:pt idx="2">
                  <c:v>-0.2125988728668271</c:v>
                </c:pt>
                <c:pt idx="3">
                  <c:v>0.83236969487793111</c:v>
                </c:pt>
                <c:pt idx="4">
                  <c:v>1.237761281598559</c:v>
                </c:pt>
                <c:pt idx="5">
                  <c:v>1.5537977797482858</c:v>
                </c:pt>
                <c:pt idx="6">
                  <c:v>1.2353579925754485</c:v>
                </c:pt>
                <c:pt idx="7">
                  <c:v>1.2532993537623689</c:v>
                </c:pt>
                <c:pt idx="8">
                  <c:v>1.9903343875705128</c:v>
                </c:pt>
                <c:pt idx="9">
                  <c:v>0.31531470310937415</c:v>
                </c:pt>
                <c:pt idx="10">
                  <c:v>0.29997125613733822</c:v>
                </c:pt>
                <c:pt idx="12">
                  <c:v>0.95006728781489524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152-47CC-BA44-26B78AA3BBE1}"/>
            </c:ext>
          </c:extLst>
        </c:ser>
        <c:ser>
          <c:idx val="4"/>
          <c:order val="5"/>
          <c:tx>
            <c:strRef>
              <c:f>'EM evol mensu TF cat '!$O$30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'!$O$31:$O$43</c:f>
              <c:numCache>
                <c:formatCode>0.00</c:formatCode>
                <c:ptCount val="13"/>
                <c:pt idx="0">
                  <c:v>0.41446368555264979</c:v>
                </c:pt>
                <c:pt idx="1">
                  <c:v>-0.90499515474532144</c:v>
                </c:pt>
                <c:pt idx="2">
                  <c:v>-1.3956663702144896</c:v>
                </c:pt>
                <c:pt idx="3">
                  <c:v>-0.71912225705329158</c:v>
                </c:pt>
                <c:pt idx="4">
                  <c:v>-0.58404972843045666</c:v>
                </c:pt>
                <c:pt idx="5">
                  <c:v>-0.46485267424912102</c:v>
                </c:pt>
                <c:pt idx="6">
                  <c:v>-0.81688291439902905</c:v>
                </c:pt>
                <c:pt idx="7">
                  <c:v>0.82704736634156095</c:v>
                </c:pt>
                <c:pt idx="8">
                  <c:v>-1.6830518667166672E-2</c:v>
                </c:pt>
                <c:pt idx="9">
                  <c:v>-0.99231442314673846</c:v>
                </c:pt>
                <c:pt idx="10">
                  <c:v>0.26402826113457234</c:v>
                </c:pt>
                <c:pt idx="12">
                  <c:v>-0.45434240164247974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152-47CC-BA44-26B78AA3BB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A17-4179-A83D-C8F01B0F73C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mens'!$C$9:$C$21</c:f>
              <c:numCache>
                <c:formatCode>0.0%</c:formatCode>
                <c:ptCount val="13"/>
                <c:pt idx="0">
                  <c:v>0.7036</c:v>
                </c:pt>
                <c:pt idx="1">
                  <c:v>0.63009999999999999</c:v>
                </c:pt>
                <c:pt idx="2">
                  <c:v>0.69010000000000005</c:v>
                </c:pt>
                <c:pt idx="3">
                  <c:v>0.44140000000000001</c:v>
                </c:pt>
                <c:pt idx="4">
                  <c:v>0.4526</c:v>
                </c:pt>
                <c:pt idx="5">
                  <c:v>0.53610000000000002</c:v>
                </c:pt>
                <c:pt idx="6">
                  <c:v>0.48499999999999999</c:v>
                </c:pt>
                <c:pt idx="7">
                  <c:v>0.47509999999999997</c:v>
                </c:pt>
                <c:pt idx="8">
                  <c:v>0.60489999999999999</c:v>
                </c:pt>
                <c:pt idx="9">
                  <c:v>0.53239999999999998</c:v>
                </c:pt>
                <c:pt idx="10">
                  <c:v>0.67349999999999999</c:v>
                </c:pt>
                <c:pt idx="11">
                  <c:v>0.62939999999999996</c:v>
                </c:pt>
                <c:pt idx="12">
                  <c:v>0.57076491108653105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17-4179-A83D-C8F01B0F73CA}"/>
            </c:ext>
          </c:extLst>
        </c:ser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A17-4179-A83D-C8F01B0F73CA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0.56000000000000005</c:v>
                </c:pt>
                <c:pt idx="1">
                  <c:v>0.58860000000000001</c:v>
                </c:pt>
                <c:pt idx="2">
                  <c:v>0.65049999999999997</c:v>
                </c:pt>
                <c:pt idx="3">
                  <c:v>0.47840000000000005</c:v>
                </c:pt>
                <c:pt idx="4">
                  <c:v>0.42420000000000002</c:v>
                </c:pt>
                <c:pt idx="5">
                  <c:v>0.46659999999999996</c:v>
                </c:pt>
                <c:pt idx="6">
                  <c:v>0.43840000000000001</c:v>
                </c:pt>
                <c:pt idx="7">
                  <c:v>0.56740000000000002</c:v>
                </c:pt>
                <c:pt idx="8">
                  <c:v>0.50549999999999995</c:v>
                </c:pt>
                <c:pt idx="9">
                  <c:v>0.52579999999999993</c:v>
                </c:pt>
                <c:pt idx="10">
                  <c:v>0.60350000000000004</c:v>
                </c:pt>
                <c:pt idx="11">
                  <c:v>0.6391</c:v>
                </c:pt>
                <c:pt idx="12">
                  <c:v>0.53778304538949095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17-4179-A83D-C8F01B0F73CA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A17-4179-A83D-C8F01B0F73C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0.63600000000000001</c:v>
                </c:pt>
                <c:pt idx="1">
                  <c:v>0.63369999999999993</c:v>
                </c:pt>
                <c:pt idx="2">
                  <c:v>0.6462</c:v>
                </c:pt>
                <c:pt idx="3">
                  <c:v>0.47939999999999999</c:v>
                </c:pt>
                <c:pt idx="4">
                  <c:v>0.37990000000000002</c:v>
                </c:pt>
                <c:pt idx="5">
                  <c:v>0.40689999999999998</c:v>
                </c:pt>
                <c:pt idx="6">
                  <c:v>0.44450000000000001</c:v>
                </c:pt>
                <c:pt idx="7">
                  <c:v>0.44319999999999998</c:v>
                </c:pt>
                <c:pt idx="8">
                  <c:v>0.502</c:v>
                </c:pt>
                <c:pt idx="9">
                  <c:v>0.63</c:v>
                </c:pt>
                <c:pt idx="10">
                  <c:v>0.73450000000000004</c:v>
                </c:pt>
                <c:pt idx="11">
                  <c:v>0.70480000000000009</c:v>
                </c:pt>
                <c:pt idx="12">
                  <c:v>0.55454348826086564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A17-4179-A83D-C8F01B0F73CA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A17-4179-A83D-C8F01B0F73C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A17-4179-A83D-C8F01B0F73C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0.75329999999999997</c:v>
                </c:pt>
                <c:pt idx="1">
                  <c:v>0.70550000000000002</c:v>
                </c:pt>
                <c:pt idx="2">
                  <c:v>0.73560000000000003</c:v>
                </c:pt>
                <c:pt idx="3">
                  <c:v>0.53310000000000002</c:v>
                </c:pt>
                <c:pt idx="4">
                  <c:v>0.27649999999999997</c:v>
                </c:pt>
                <c:pt idx="5">
                  <c:v>0.53659999999999997</c:v>
                </c:pt>
                <c:pt idx="6">
                  <c:v>0.44259999999999999</c:v>
                </c:pt>
                <c:pt idx="7">
                  <c:v>0.58899999999999997</c:v>
                </c:pt>
                <c:pt idx="8">
                  <c:v>0.64379999999999993</c:v>
                </c:pt>
                <c:pt idx="9">
                  <c:v>0.63259999999999994</c:v>
                </c:pt>
                <c:pt idx="10">
                  <c:v>0.58279999999999998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A17-4179-A83D-C8F01B0F7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A17-4179-A83D-C8F01B0F73C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A17-4179-A83D-C8F01B0F73C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A17-4179-A83D-C8F01B0F73C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A17-4179-A83D-C8F01B0F73C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A17-4179-A83D-C8F01B0F73C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A17-4179-A83D-C8F01B0F73C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A17-4179-A83D-C8F01B0F73C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A17-4179-A83D-C8F01B0F73C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A17-4179-A83D-C8F01B0F73C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A17-4179-A83D-C8F01B0F73C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A17-4179-A83D-C8F01B0F73C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A17-4179-A83D-C8F01B0F73C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A17-4179-A83D-C8F01B0F73CA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0.18443396226415087</c:v>
                </c:pt>
                <c:pt idx="1">
                  <c:v>0.11330282468044839</c:v>
                </c:pt>
                <c:pt idx="2">
                  <c:v>0.13834726090993499</c:v>
                </c:pt>
                <c:pt idx="3">
                  <c:v>0.11201501877346698</c:v>
                </c:pt>
                <c:pt idx="4">
                  <c:v>-0.2721768886549093</c:v>
                </c:pt>
                <c:pt idx="5">
                  <c:v>0.31875153600393213</c:v>
                </c:pt>
                <c:pt idx="6">
                  <c:v>-4.2744656917885759E-3</c:v>
                </c:pt>
                <c:pt idx="7">
                  <c:v>0.32897111913357402</c:v>
                </c:pt>
                <c:pt idx="8">
                  <c:v>0.28247011952191214</c:v>
                </c:pt>
                <c:pt idx="9">
                  <c:v>4.1269841269839791E-3</c:v>
                </c:pt>
                <c:pt idx="10">
                  <c:v>-0.2065350578624916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A17-4179-A83D-C8F01B0F73CA}"/>
            </c:ext>
          </c:extLst>
        </c:ser>
        <c:ser>
          <c:idx val="4"/>
          <c:order val="5"/>
          <c:tx>
            <c:strRef>
              <c:f>'tasa de ocupación evol mens'!$O$8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mens'!$O$9:$O$21</c:f>
              <c:numCache>
                <c:formatCode>0.0%</c:formatCode>
                <c:ptCount val="13"/>
                <c:pt idx="0">
                  <c:v>7.0636725412166035E-2</c:v>
                </c:pt>
                <c:pt idx="1">
                  <c:v>0.11966354546897318</c:v>
                </c:pt>
                <c:pt idx="2">
                  <c:v>6.5932473554557225E-2</c:v>
                </c:pt>
                <c:pt idx="3">
                  <c:v>0.20774807430901676</c:v>
                </c:pt>
                <c:pt idx="4">
                  <c:v>-0.38908528501988515</c:v>
                </c:pt>
                <c:pt idx="5">
                  <c:v>9.3266181682505334E-4</c:v>
                </c:pt>
                <c:pt idx="6">
                  <c:v>-8.7422680412371112E-2</c:v>
                </c:pt>
                <c:pt idx="7">
                  <c:v>0.2397390023153021</c:v>
                </c:pt>
                <c:pt idx="8">
                  <c:v>6.4308150107455608E-2</c:v>
                </c:pt>
                <c:pt idx="9">
                  <c:v>0.1882043576258452</c:v>
                </c:pt>
                <c:pt idx="10">
                  <c:v>-0.13466963622865624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A17-4179-A83D-C8F01B0F7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26-4DB0-A80E-1B3996FA18F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mens'!$C$31:$C$43</c:f>
              <c:numCache>
                <c:formatCode>0.0%</c:formatCode>
                <c:ptCount val="13"/>
                <c:pt idx="0">
                  <c:v>0.67280000000000006</c:v>
                </c:pt>
                <c:pt idx="1">
                  <c:v>0.64890000000000003</c:v>
                </c:pt>
                <c:pt idx="2">
                  <c:v>0.71589999999999998</c:v>
                </c:pt>
                <c:pt idx="3">
                  <c:v>0.46950000000000003</c:v>
                </c:pt>
                <c:pt idx="4">
                  <c:v>0.46279999999999999</c:v>
                </c:pt>
                <c:pt idx="5">
                  <c:v>0.57669999999999999</c:v>
                </c:pt>
                <c:pt idx="6">
                  <c:v>0.47350000000000003</c:v>
                </c:pt>
                <c:pt idx="7">
                  <c:v>0.49810000000000004</c:v>
                </c:pt>
                <c:pt idx="8">
                  <c:v>0.60799999999999998</c:v>
                </c:pt>
                <c:pt idx="9">
                  <c:v>0.53310000000000002</c:v>
                </c:pt>
                <c:pt idx="10">
                  <c:v>0.65269999999999995</c:v>
                </c:pt>
                <c:pt idx="11">
                  <c:v>0.60829999999999995</c:v>
                </c:pt>
                <c:pt idx="12">
                  <c:v>0.5760893921512974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26-4DB0-A80E-1B3996FA18F0}"/>
            </c:ext>
          </c:extLst>
        </c:ser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026-4DB0-A80E-1B3996FA18F0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0.56000000000000005</c:v>
                </c:pt>
                <c:pt idx="1">
                  <c:v>0.58860000000000001</c:v>
                </c:pt>
                <c:pt idx="2">
                  <c:v>0.65049999999999997</c:v>
                </c:pt>
                <c:pt idx="3">
                  <c:v>0.47840000000000005</c:v>
                </c:pt>
                <c:pt idx="4">
                  <c:v>0.42420000000000002</c:v>
                </c:pt>
                <c:pt idx="5">
                  <c:v>0.46659999999999996</c:v>
                </c:pt>
                <c:pt idx="6">
                  <c:v>0.43840000000000001</c:v>
                </c:pt>
                <c:pt idx="7">
                  <c:v>0.56740000000000002</c:v>
                </c:pt>
                <c:pt idx="8">
                  <c:v>0.50549999999999995</c:v>
                </c:pt>
                <c:pt idx="9">
                  <c:v>0.52579999999999993</c:v>
                </c:pt>
                <c:pt idx="10">
                  <c:v>0.60250000000000004</c:v>
                </c:pt>
                <c:pt idx="11">
                  <c:v>0.63659999999999994</c:v>
                </c:pt>
                <c:pt idx="12">
                  <c:v>0.5372393247269116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26-4DB0-A80E-1B3996FA18F0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026-4DB0-A80E-1B3996FA18F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0.62919999999999998</c:v>
                </c:pt>
                <c:pt idx="1">
                  <c:v>0.62840000000000007</c:v>
                </c:pt>
                <c:pt idx="2">
                  <c:v>0.64529999999999998</c:v>
                </c:pt>
                <c:pt idx="3">
                  <c:v>0.47350000000000003</c:v>
                </c:pt>
                <c:pt idx="4">
                  <c:v>0.37439999999999996</c:v>
                </c:pt>
                <c:pt idx="5">
                  <c:v>0.40399999999999997</c:v>
                </c:pt>
                <c:pt idx="6">
                  <c:v>0.44119999999999998</c:v>
                </c:pt>
                <c:pt idx="7">
                  <c:v>0.43630000000000002</c:v>
                </c:pt>
                <c:pt idx="8">
                  <c:v>0.50039999999999996</c:v>
                </c:pt>
                <c:pt idx="9">
                  <c:v>0.62990000000000002</c:v>
                </c:pt>
                <c:pt idx="10">
                  <c:v>0.72750000000000004</c:v>
                </c:pt>
                <c:pt idx="11">
                  <c:v>0.70010000000000006</c:v>
                </c:pt>
                <c:pt idx="12">
                  <c:v>0.55031548718710444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26-4DB0-A80E-1B3996FA18F0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026-4DB0-A80E-1B3996FA18F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026-4DB0-A80E-1B3996FA18F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0.75120000000000009</c:v>
                </c:pt>
                <c:pt idx="1">
                  <c:v>0.72860000000000003</c:v>
                </c:pt>
                <c:pt idx="2">
                  <c:v>0.73140000000000005</c:v>
                </c:pt>
                <c:pt idx="3">
                  <c:v>0.53060000000000007</c:v>
                </c:pt>
                <c:pt idx="4">
                  <c:v>0.27329999999999999</c:v>
                </c:pt>
                <c:pt idx="5">
                  <c:v>0.54010000000000002</c:v>
                </c:pt>
                <c:pt idx="6">
                  <c:v>0.43619999999999998</c:v>
                </c:pt>
                <c:pt idx="7">
                  <c:v>0.58509999999999995</c:v>
                </c:pt>
                <c:pt idx="8">
                  <c:v>0.64400000000000002</c:v>
                </c:pt>
                <c:pt idx="9">
                  <c:v>0.629</c:v>
                </c:pt>
                <c:pt idx="10">
                  <c:v>0.57689999999999997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026-4DB0-A80E-1B3996FA1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026-4DB0-A80E-1B3996FA18F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026-4DB0-A80E-1B3996FA18F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26-4DB0-A80E-1B3996FA18F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26-4DB0-A80E-1B3996FA18F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26-4DB0-A80E-1B3996FA18F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26-4DB0-A80E-1B3996FA18F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026-4DB0-A80E-1B3996FA18F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026-4DB0-A80E-1B3996FA18F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026-4DB0-A80E-1B3996FA18F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026-4DB0-A80E-1B3996FA18F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026-4DB0-A80E-1B3996FA18F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026-4DB0-A80E-1B3996FA18F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026-4DB0-A80E-1B3996FA18F0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0.19389701207883037</c:v>
                </c:pt>
                <c:pt idx="1">
                  <c:v>0.15945257797581158</c:v>
                </c:pt>
                <c:pt idx="2">
                  <c:v>0.13342631334263144</c:v>
                </c:pt>
                <c:pt idx="3">
                  <c:v>0.12059134107708558</c:v>
                </c:pt>
                <c:pt idx="4">
                  <c:v>-0.27003205128205121</c:v>
                </c:pt>
                <c:pt idx="5">
                  <c:v>0.33688118811881207</c:v>
                </c:pt>
                <c:pt idx="6">
                  <c:v>-1.1332728921124247E-2</c:v>
                </c:pt>
                <c:pt idx="7">
                  <c:v>0.34104973641989433</c:v>
                </c:pt>
                <c:pt idx="8">
                  <c:v>0.28697042366107128</c:v>
                </c:pt>
                <c:pt idx="9">
                  <c:v>-1.4287982219399753E-3</c:v>
                </c:pt>
                <c:pt idx="10">
                  <c:v>-0.20701030927835062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026-4DB0-A80E-1B3996FA18F0}"/>
            </c:ext>
          </c:extLst>
        </c:ser>
        <c:ser>
          <c:idx val="4"/>
          <c:order val="5"/>
          <c:tx>
            <c:strRef>
              <c:f>'tasa de ocupación evol mens'!$O$30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mens'!$O$31:$O$43</c:f>
              <c:numCache>
                <c:formatCode>0.0%</c:formatCode>
                <c:ptCount val="13"/>
                <c:pt idx="0">
                  <c:v>0.11652794292508917</c:v>
                </c:pt>
                <c:pt idx="1">
                  <c:v>0.12282323932809369</c:v>
                </c:pt>
                <c:pt idx="2">
                  <c:v>2.165106858499799E-2</c:v>
                </c:pt>
                <c:pt idx="3">
                  <c:v>0.13013844515441964</c:v>
                </c:pt>
                <c:pt idx="4">
                  <c:v>-0.40946413137424376</c:v>
                </c:pt>
                <c:pt idx="5">
                  <c:v>-6.3464539621987059E-2</c:v>
                </c:pt>
                <c:pt idx="6">
                  <c:v>-7.8775079197465847E-2</c:v>
                </c:pt>
                <c:pt idx="7">
                  <c:v>0.1746637221441476</c:v>
                </c:pt>
                <c:pt idx="8">
                  <c:v>5.9210526315789602E-2</c:v>
                </c:pt>
                <c:pt idx="9">
                  <c:v>0.17989120240105039</c:v>
                </c:pt>
                <c:pt idx="10">
                  <c:v>-0.11613298605791322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026-4DB0-A80E-1B3996FA1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noviembre 2023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4956</c:v>
                </c:pt>
                <c:pt idx="1">
                  <c:v>10477</c:v>
                </c:pt>
                <c:pt idx="2">
                  <c:v>2831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E3-4564-9145-7C499675E41F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3365</c:v>
                </c:pt>
                <c:pt idx="1">
                  <c:v>5613</c:v>
                </c:pt>
                <c:pt idx="2">
                  <c:v>1092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E3-4564-9145-7C499675E4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5FE3-4564-9145-7C499675E41F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5FE3-4564-9145-7C499675E41F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5FE3-4564-9145-7C499675E41F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E3-4564-9145-7C499675E41F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E3-4564-9145-7C499675E41F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E3-4564-9145-7C499675E41F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E3-4564-9145-7C499675E41F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E3-4564-9145-7C499675E41F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E3-4564-9145-7C499675E41F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0.33416087388282023</c:v>
                </c:pt>
                <c:pt idx="1">
                  <c:v>0.55739821251241306</c:v>
                </c:pt>
                <c:pt idx="2">
                  <c:v>0.10844091360476664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FE3-4564-9145-7C499675E4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24/23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FE3-4564-9145-7C499675E41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FE3-4564-9145-7C499675E41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E3-4564-9145-7C499675E41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E3-4564-9145-7C499675E41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E3-4564-9145-7C499675E41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E3-4564-9145-7C499675E41F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E3-4564-9145-7C499675E41F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FE3-4564-9145-7C499675E41F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FE3-4564-9145-7C499675E41F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FE3-4564-9145-7C499675E41F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FE3-4564-9145-7C499675E41F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FE3-4564-9145-7C499675E41F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-0.32102502017756251</c:v>
                </c:pt>
                <c:pt idx="1">
                  <c:v>-0.46425503483821706</c:v>
                </c:pt>
                <c:pt idx="2">
                  <c:v>-0.61427057576827981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FE3-4564-9145-7C499675E41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noviembre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noviembre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0CD-4522-893A-4B594588E5F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0CD-4522-893A-4B594588E5F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0CD-4522-893A-4B594588E5F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0CD-4522-893A-4B594588E5F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0CD-4522-893A-4B594588E5FB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CD-4522-893A-4B594588E5FB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CD-4522-893A-4B594588E5FB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CD-4522-893A-4B594588E5FB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CD-4522-893A-4B594588E5FB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CD-4522-893A-4B594588E5FB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CD-4522-893A-4B594588E5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3365</c:v>
                </c:pt>
                <c:pt idx="1">
                  <c:v>5613</c:v>
                </c:pt>
                <c:pt idx="2">
                  <c:v>1092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0CD-4522-893A-4B594588E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68-4345-A78C-9D6831048FC6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68-4345-A78C-9D6831048FC6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68-4345-A78C-9D6831048FC6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68-4345-A78C-9D6831048FC6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68-4345-A78C-9D6831048FC6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68-4345-A78C-9D6831048FC6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68-4345-A78C-9D6831048FC6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68-4345-A78C-9D6831048FC6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68-4345-A78C-9D6831048FC6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68-4345-A78C-9D6831048F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A668-4345-A78C-9D6831048FC6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68-4345-A78C-9D6831048FC6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668-4345-A78C-9D6831048FC6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668-4345-A78C-9D6831048FC6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668-4345-A78C-9D6831048F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A668-4345-A78C-9D6831048FC6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A668-4345-A78C-9D6831048FC6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668-4345-A78C-9D6831048FC6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668-4345-A78C-9D6831048FC6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668-4345-A78C-9D6831048FC6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668-4345-A78C-9D6831048FC6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668-4345-A78C-9D6831048FC6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668-4345-A78C-9D6831048FC6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668-4345-A78C-9D6831048FC6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668-4345-A78C-9D6831048FC6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668-4345-A78C-9D6831048FC6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668-4345-A78C-9D6831048FC6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668-4345-A78C-9D6831048FC6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668-4345-A78C-9D6831048FC6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668-4345-A78C-9D6831048FC6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668-4345-A78C-9D6831048FC6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668-4345-A78C-9D6831048FC6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668-4345-A78C-9D6831048FC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A668-4345-A78C-9D6831048FC6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668-4345-A78C-9D6831048FC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A668-4345-A78C-9D6831048FC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668-4345-A78C-9D6831048FC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668-4345-A78C-9D6831048FC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A668-4345-A78C-9D6831048FC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A668-4345-A78C-9D6831048FC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A668-4345-A78C-9D6831048FC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A668-4345-A78C-9D6831048FC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A668-4345-A78C-9D6831048FC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A668-4345-A78C-9D6831048FC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A668-4345-A78C-9D6831048FC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A668-4345-A78C-9D6831048FC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A668-4345-A78C-9D6831048FC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A668-4345-A78C-9D6831048FC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A668-4345-A78C-9D6831048FC6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A668-4345-A78C-9D6831048FC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668-4345-A78C-9D6831048FC6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668-4345-A78C-9D6831048FC6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668-4345-A78C-9D6831048FC6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668-4345-A78C-9D6831048FC6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668-4345-A78C-9D6831048FC6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668-4345-A78C-9D6831048FC6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668-4345-A78C-9D6831048FC6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668-4345-A78C-9D6831048FC6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668-4345-A78C-9D6831048FC6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668-4345-A78C-9D6831048FC6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668-4345-A78C-9D6831048FC6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668-4345-A78C-9D6831048FC6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668-4345-A78C-9D6831048FC6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A668-4345-A78C-9D6831048FC6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668-4345-A78C-9D6831048FC6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A668-4345-A78C-9D6831048FC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A668-4345-A78C-9D6831048FC6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668-4345-A78C-9D6831048FC6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668-4345-A78C-9D6831048FC6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A668-4345-A78C-9D6831048FC6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A668-4345-A78C-9D6831048FC6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A668-4345-A78C-9D6831048FC6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A668-4345-A78C-9D6831048FC6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A668-4345-A78C-9D6831048FC6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A668-4345-A78C-9D6831048FC6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A668-4345-A78C-9D6831048FC6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A668-4345-A78C-9D6831048FC6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A668-4345-A78C-9D6831048FC6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A668-4345-A78C-9D6831048FC6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A668-4345-A78C-9D6831048FC6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A668-4345-A78C-9D6831048FC6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A668-4345-A78C-9D6831048FC6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A668-4345-A78C-9D6831048FC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A668-4345-A78C-9D6831048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A8-4F10-AE8A-328F106FD9B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TF'!$C$119:$C$131</c:f>
              <c:numCache>
                <c:formatCode>#,##0</c:formatCode>
                <c:ptCount val="13"/>
                <c:pt idx="0">
                  <c:v>890</c:v>
                </c:pt>
                <c:pt idx="1">
                  <c:v>913</c:v>
                </c:pt>
                <c:pt idx="2">
                  <c:v>1000</c:v>
                </c:pt>
                <c:pt idx="3">
                  <c:v>637</c:v>
                </c:pt>
                <c:pt idx="4">
                  <c:v>1036</c:v>
                </c:pt>
                <c:pt idx="5">
                  <c:v>858</c:v>
                </c:pt>
                <c:pt idx="6">
                  <c:v>792</c:v>
                </c:pt>
                <c:pt idx="7">
                  <c:v>687</c:v>
                </c:pt>
                <c:pt idx="8">
                  <c:v>943</c:v>
                </c:pt>
                <c:pt idx="9">
                  <c:v>865</c:v>
                </c:pt>
                <c:pt idx="10">
                  <c:v>837</c:v>
                </c:pt>
                <c:pt idx="11">
                  <c:v>817</c:v>
                </c:pt>
                <c:pt idx="12">
                  <c:v>10275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A8-4F10-AE8A-328F106FD9BF}"/>
            </c:ext>
          </c:extLst>
        </c:ser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3A8-4F10-AE8A-328F106FD9BF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648</c:v>
                </c:pt>
                <c:pt idx="1">
                  <c:v>946</c:v>
                </c:pt>
                <c:pt idx="2">
                  <c:v>1051</c:v>
                </c:pt>
                <c:pt idx="3">
                  <c:v>834</c:v>
                </c:pt>
                <c:pt idx="4">
                  <c:v>805</c:v>
                </c:pt>
                <c:pt idx="5">
                  <c:v>911</c:v>
                </c:pt>
                <c:pt idx="6">
                  <c:v>846</c:v>
                </c:pt>
                <c:pt idx="7">
                  <c:v>774</c:v>
                </c:pt>
                <c:pt idx="8">
                  <c:v>817</c:v>
                </c:pt>
                <c:pt idx="9">
                  <c:v>923</c:v>
                </c:pt>
                <c:pt idx="10">
                  <c:v>884</c:v>
                </c:pt>
                <c:pt idx="11">
                  <c:v>913</c:v>
                </c:pt>
                <c:pt idx="12">
                  <c:v>10352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A8-4F10-AE8A-328F106FD9BF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3A8-4F10-AE8A-328F106FD9B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943</c:v>
                </c:pt>
                <c:pt idx="1">
                  <c:v>823</c:v>
                </c:pt>
                <c:pt idx="2">
                  <c:v>921</c:v>
                </c:pt>
                <c:pt idx="3">
                  <c:v>631</c:v>
                </c:pt>
                <c:pt idx="4">
                  <c:v>667</c:v>
                </c:pt>
                <c:pt idx="5">
                  <c:v>741</c:v>
                </c:pt>
                <c:pt idx="6">
                  <c:v>532</c:v>
                </c:pt>
                <c:pt idx="7">
                  <c:v>605</c:v>
                </c:pt>
                <c:pt idx="8">
                  <c:v>818</c:v>
                </c:pt>
                <c:pt idx="9">
                  <c:v>813</c:v>
                </c:pt>
                <c:pt idx="10">
                  <c:v>942</c:v>
                </c:pt>
                <c:pt idx="11">
                  <c:v>872</c:v>
                </c:pt>
                <c:pt idx="12">
                  <c:v>9308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A8-4F10-AE8A-328F106FD9BF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3A8-4F10-AE8A-328F106FD9B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3A8-4F10-AE8A-328F106FD9B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917</c:v>
                </c:pt>
                <c:pt idx="1">
                  <c:v>1042</c:v>
                </c:pt>
                <c:pt idx="2">
                  <c:v>1023</c:v>
                </c:pt>
                <c:pt idx="3">
                  <c:v>770</c:v>
                </c:pt>
                <c:pt idx="4">
                  <c:v>778</c:v>
                </c:pt>
                <c:pt idx="5">
                  <c:v>1203</c:v>
                </c:pt>
                <c:pt idx="6">
                  <c:v>677</c:v>
                </c:pt>
                <c:pt idx="7">
                  <c:v>956</c:v>
                </c:pt>
                <c:pt idx="8">
                  <c:v>852</c:v>
                </c:pt>
                <c:pt idx="9">
                  <c:v>944</c:v>
                </c:pt>
                <c:pt idx="10">
                  <c:v>939</c:v>
                </c:pt>
                <c:pt idx="12">
                  <c:v>10101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3A8-4F10-AE8A-328F106FD9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3A8-4F10-AE8A-328F106FD9B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3A8-4F10-AE8A-328F106FD9B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3A8-4F10-AE8A-328F106FD9B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3A8-4F10-AE8A-328F106FD9B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3A8-4F10-AE8A-328F106FD9B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3A8-4F10-AE8A-328F106FD9B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3A8-4F10-AE8A-328F106FD9B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3A8-4F10-AE8A-328F106FD9B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3A8-4F10-AE8A-328F106FD9B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3A8-4F10-AE8A-328F106FD9B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3A8-4F10-AE8A-328F106FD9B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3A8-4F10-AE8A-328F106FD9B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3A8-4F10-AE8A-328F106FD9BF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-2.7571580063626699E-2</c:v>
                </c:pt>
                <c:pt idx="1">
                  <c:v>0.26609963547995141</c:v>
                </c:pt>
                <c:pt idx="2">
                  <c:v>0.11074918566775249</c:v>
                </c:pt>
                <c:pt idx="3">
                  <c:v>0.22028526148969885</c:v>
                </c:pt>
                <c:pt idx="4">
                  <c:v>0.16641679160419787</c:v>
                </c:pt>
                <c:pt idx="5">
                  <c:v>0.62348178137651833</c:v>
                </c:pt>
                <c:pt idx="6">
                  <c:v>0.27255639097744355</c:v>
                </c:pt>
                <c:pt idx="7">
                  <c:v>0.58016528925619837</c:v>
                </c:pt>
                <c:pt idx="8">
                  <c:v>4.1564792176039145E-2</c:v>
                </c:pt>
                <c:pt idx="9">
                  <c:v>0.1611316113161132</c:v>
                </c:pt>
                <c:pt idx="10">
                  <c:v>-3.1847133757961776E-3</c:v>
                </c:pt>
                <c:pt idx="12">
                  <c:v>0.19736842105263164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3A8-4F10-AE8A-328F106FD9BF}"/>
            </c:ext>
          </c:extLst>
        </c:ser>
        <c:ser>
          <c:idx val="4"/>
          <c:order val="5"/>
          <c:tx>
            <c:strRef>
              <c:f>'Viajeros entr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TF'!$O$119:$O$131</c:f>
              <c:numCache>
                <c:formatCode>0.0%</c:formatCode>
                <c:ptCount val="13"/>
                <c:pt idx="0">
                  <c:v>3.0337078651685445E-2</c:v>
                </c:pt>
                <c:pt idx="1">
                  <c:v>0.14129244249726169</c:v>
                </c:pt>
                <c:pt idx="2">
                  <c:v>2.2999999999999909E-2</c:v>
                </c:pt>
                <c:pt idx="3">
                  <c:v>0.20879120879120872</c:v>
                </c:pt>
                <c:pt idx="4">
                  <c:v>-0.24903474903474898</c:v>
                </c:pt>
                <c:pt idx="5">
                  <c:v>0.40209790209790208</c:v>
                </c:pt>
                <c:pt idx="6">
                  <c:v>-0.14520202020202022</c:v>
                </c:pt>
                <c:pt idx="7">
                  <c:v>0.3915574963609898</c:v>
                </c:pt>
                <c:pt idx="8">
                  <c:v>-9.6500530222693559E-2</c:v>
                </c:pt>
                <c:pt idx="9">
                  <c:v>9.1329479768786026E-2</c:v>
                </c:pt>
                <c:pt idx="10">
                  <c:v>0.12186379928315416</c:v>
                </c:pt>
                <c:pt idx="12">
                  <c:v>6.7984774793825364E-2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3A8-4F10-AE8A-328F106FD9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noviembre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88B-4877-991C-9452CB496BA0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88B-4877-991C-9452CB496BA0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8B-4877-991C-9452CB496BA0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8B-4877-991C-9452CB496BA0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8B-4877-991C-9452CB496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Granadilla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cate'!$D$5</c:f>
              <c:strCache>
                <c:ptCount val="1"/>
                <c:pt idx="0">
                  <c:v>acumulado noviembre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cate'!$D$7:$D$12</c:f>
              <c:numCache>
                <c:formatCode>#,##0</c:formatCode>
                <c:ptCount val="4"/>
                <c:pt idx="0">
                  <c:v>1982</c:v>
                </c:pt>
                <c:pt idx="1">
                  <c:v>1209</c:v>
                </c:pt>
                <c:pt idx="2">
                  <c:v>0</c:v>
                </c:pt>
                <c:pt idx="3">
                  <c:v>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86-4307-A440-3E34B30254C9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noviembre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18094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86-4307-A440-3E34B30254C9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9908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86-4307-A440-3E34B30254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-0.45241516524814851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86-4307-A440-3E34B30254C9}"/>
            </c:ext>
          </c:extLst>
        </c:ser>
        <c:ser>
          <c:idx val="4"/>
          <c:order val="4"/>
          <c:tx>
            <c:strRef>
              <c:f>'distribución españoles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cate'!$R$7:$R$12</c:f>
              <c:numCache>
                <c:formatCode>0.0%</c:formatCode>
                <c:ptCount val="4"/>
                <c:pt idx="0">
                  <c:v>0.20711500974658859</c:v>
                </c:pt>
                <c:pt idx="1">
                  <c:v>0</c:v>
                </c:pt>
                <c:pt idx="2">
                  <c:v>0</c:v>
                </c:pt>
                <c:pt idx="3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386-4307-A440-3E34B30254C9}"/>
            </c:ext>
          </c:extLst>
        </c:ser>
        <c:ser>
          <c:idx val="5"/>
          <c:order val="5"/>
          <c:tx>
            <c:strRef>
              <c:f>'distribución españoles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cate'!$F$7:$F$12</c:f>
              <c:numCache>
                <c:formatCode>0.0%</c:formatCode>
                <c:ptCount val="4"/>
                <c:pt idx="0">
                  <c:v>1</c:v>
                </c:pt>
                <c:pt idx="1">
                  <c:v>0.16599873444421009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386-4307-A440-3E34B30254C9}"/>
            </c:ext>
          </c:extLst>
        </c:ser>
        <c:ser>
          <c:idx val="6"/>
          <c:order val="6"/>
          <c:tx>
            <c:strRef>
              <c:f>'distribución españoles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0.98391261171797417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386-4307-A440-3E34B30254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noviembre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B04-4318-98CD-285EB25ADE51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B04-4318-98CD-285EB25ADE51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04-4318-98CD-285EB25ADE51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04-4318-98CD-285EB25ADE51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B04-4318-98CD-285EB25ADE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Granadilla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cate'!$D$5</c:f>
              <c:strCache>
                <c:ptCount val="1"/>
                <c:pt idx="0">
                  <c:v>acumulado noviembre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cate'!$D$7:$D$12</c:f>
              <c:numCache>
                <c:formatCode>#,##0</c:formatCode>
                <c:ptCount val="4"/>
                <c:pt idx="0">
                  <c:v>499</c:v>
                </c:pt>
                <c:pt idx="1">
                  <c:v>93</c:v>
                </c:pt>
                <c:pt idx="2">
                  <c:v>0</c:v>
                </c:pt>
                <c:pt idx="3">
                  <c:v>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C6-4290-B7D8-1BE5C77F5BBD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noviembre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4897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C6-4290-B7D8-1BE5C77F5BBD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3307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C6-4290-B7D8-1BE5C77F5B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-0.324688584847866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C6-4290-B7D8-1BE5C77F5BBD}"/>
            </c:ext>
          </c:extLst>
        </c:ser>
        <c:ser>
          <c:idx val="4"/>
          <c:order val="4"/>
          <c:tx>
            <c:strRef>
              <c:f>'distribución peninsulare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cate'!$R$7:$R$12</c:f>
              <c:numCache>
                <c:formatCode>0.0%</c:formatCode>
                <c:ptCount val="4"/>
                <c:pt idx="0">
                  <c:v>-9.7188097188097178E-2</c:v>
                </c:pt>
                <c:pt idx="1">
                  <c:v>0</c:v>
                </c:pt>
                <c:pt idx="2">
                  <c:v>0</c:v>
                </c:pt>
                <c:pt idx="3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0C6-4290-B7D8-1BE5C77F5BBD}"/>
            </c:ext>
          </c:extLst>
        </c:ser>
        <c:ser>
          <c:idx val="5"/>
          <c:order val="5"/>
          <c:tx>
            <c:strRef>
              <c:f>'distribución peninsulare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cate'!$F$7:$F$12</c:f>
              <c:numCache>
                <c:formatCode>0.0%</c:formatCode>
                <c:ptCount val="4"/>
                <c:pt idx="0">
                  <c:v>1</c:v>
                </c:pt>
                <c:pt idx="1">
                  <c:v>0.1999163529903806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0C6-4290-B7D8-1BE5C77F5BBD}"/>
            </c:ext>
          </c:extLst>
        </c:ser>
        <c:ser>
          <c:idx val="6"/>
          <c:order val="6"/>
          <c:tx>
            <c:strRef>
              <c:f>'distribución peninsulare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0.98276374442793457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0C6-4290-B7D8-1BE5C77F5B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noviembre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DC0-45E3-9DC6-2D77DBC6FDDF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DC0-45E3-9DC6-2D77DBC6FDDF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C0-45E3-9DC6-2D77DBC6FDDF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C0-45E3-9DC6-2D77DBC6FDDF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DC0-45E3-9DC6-2D77DBC6FD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Granadilla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cate'!$D$5</c:f>
              <c:strCache>
                <c:ptCount val="1"/>
                <c:pt idx="0">
                  <c:v>acumulado noviembre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cate'!$D$7:$D$12</c:f>
              <c:numCache>
                <c:formatCode>#,##0</c:formatCode>
                <c:ptCount val="4"/>
                <c:pt idx="0">
                  <c:v>1483</c:v>
                </c:pt>
                <c:pt idx="1">
                  <c:v>1116</c:v>
                </c:pt>
                <c:pt idx="2">
                  <c:v>0</c:v>
                </c:pt>
                <c:pt idx="3">
                  <c:v>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67-4CAB-A3F6-7623AFBBDA14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noviembre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13197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67-4CAB-A3F6-7623AFBBDA14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6601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67-4CAB-A3F6-7623AFBBD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-0.49981056300674398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67-4CAB-A3F6-7623AFBBDA14}"/>
            </c:ext>
          </c:extLst>
        </c:ser>
        <c:ser>
          <c:idx val="4"/>
          <c:order val="4"/>
          <c:tx>
            <c:strRef>
              <c:f>'distribución canarios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cate'!$R$7:$R$12</c:f>
              <c:numCache>
                <c:formatCode>0.0%</c:formatCode>
                <c:ptCount val="4"/>
                <c:pt idx="0">
                  <c:v>0.45236523652365235</c:v>
                </c:pt>
                <c:pt idx="1">
                  <c:v>0</c:v>
                </c:pt>
                <c:pt idx="2">
                  <c:v>0</c:v>
                </c:pt>
                <c:pt idx="3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E67-4CAB-A3F6-7623AFBBDA14}"/>
            </c:ext>
          </c:extLst>
        </c:ser>
        <c:ser>
          <c:idx val="5"/>
          <c:order val="5"/>
          <c:tx>
            <c:strRef>
              <c:f>'distribución canarios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cate'!$F$7:$F$12</c:f>
              <c:numCache>
                <c:formatCode>0.0%</c:formatCode>
                <c:ptCount val="4"/>
                <c:pt idx="0">
                  <c:v>1</c:v>
                </c:pt>
                <c:pt idx="1">
                  <c:v>0.13148936170212766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E67-4CAB-A3F6-7623AFBBDA14}"/>
            </c:ext>
          </c:extLst>
        </c:ser>
        <c:ser>
          <c:idx val="6"/>
          <c:order val="6"/>
          <c:tx>
            <c:strRef>
              <c:f>'distribución canarios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0.98448918717375089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E67-4CAB-A3F6-7623AFBBD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noviembre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noviembre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DFE-4325-A823-4D5974AA613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DFE-4325-A823-4D5974AA613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DFE-4325-A823-4D5974AA613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DFE-4325-A823-4D5974AA6134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DFE-4325-A823-4D5974AA613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DFE-4325-A823-4D5974AA6134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DFE-4325-A823-4D5974AA6134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DFE-4325-A823-4D5974AA6134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DFE-4325-A823-4D5974AA6134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DFE-4325-A823-4D5974AA6134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FE-4325-A823-4D5974AA6134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FE-4325-A823-4D5974AA6134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FE-4325-A823-4D5974AA6134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FE-4325-A823-4D5974AA6134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FE-4325-A823-4D5974AA6134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DFE-4325-A823-4D5974AA6134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DFE-4325-A823-4D5974AA6134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DFE-4325-A823-4D5974AA6134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DFE-4325-A823-4D5974AA6134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ADFE-4325-A823-4D5974AA6134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151006</c:v>
                </c:pt>
                <c:pt idx="1">
                  <c:v>107119</c:v>
                </c:pt>
                <c:pt idx="2">
                  <c:v>10070</c:v>
                </c:pt>
                <c:pt idx="3">
                  <c:v>361792</c:v>
                </c:pt>
                <c:pt idx="4">
                  <c:v>46838</c:v>
                </c:pt>
                <c:pt idx="5">
                  <c:v>143457</c:v>
                </c:pt>
                <c:pt idx="6">
                  <c:v>32599</c:v>
                </c:pt>
                <c:pt idx="7">
                  <c:v>27789</c:v>
                </c:pt>
                <c:pt idx="8">
                  <c:v>57295</c:v>
                </c:pt>
                <c:pt idx="9">
                  <c:v>52545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DFE-4325-A823-4D5974AA61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D4-4391-96B4-0068651109C2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D4-4391-96B4-0068651109C2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D4-4391-96B4-0068651109C2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D4-4391-96B4-0068651109C2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D4-4391-96B4-0068651109C2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D4-4391-96B4-0068651109C2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D4-4391-96B4-0068651109C2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D4-4391-96B4-0068651109C2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D4-4391-96B4-0068651109C2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D4-4391-96B4-0068651109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0FD4-4391-96B4-0068651109C2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D4-4391-96B4-0068651109C2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D4-4391-96B4-0068651109C2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FD4-4391-96B4-0068651109C2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FD4-4391-96B4-0068651109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0FD4-4391-96B4-0068651109C2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0FD4-4391-96B4-0068651109C2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FD4-4391-96B4-0068651109C2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FD4-4391-96B4-0068651109C2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FD4-4391-96B4-0068651109C2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FD4-4391-96B4-0068651109C2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FD4-4391-96B4-0068651109C2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FD4-4391-96B4-0068651109C2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FD4-4391-96B4-0068651109C2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FD4-4391-96B4-0068651109C2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FD4-4391-96B4-0068651109C2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FD4-4391-96B4-0068651109C2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FD4-4391-96B4-0068651109C2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FD4-4391-96B4-0068651109C2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FD4-4391-96B4-0068651109C2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FD4-4391-96B4-0068651109C2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FD4-4391-96B4-0068651109C2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FD4-4391-96B4-0068651109C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0FD4-4391-96B4-0068651109C2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FD4-4391-96B4-0068651109C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FD4-4391-96B4-0068651109C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FD4-4391-96B4-0068651109C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0FD4-4391-96B4-0068651109C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0FD4-4391-96B4-0068651109C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0FD4-4391-96B4-0068651109C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0FD4-4391-96B4-0068651109C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0FD4-4391-96B4-0068651109C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0FD4-4391-96B4-0068651109C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0FD4-4391-96B4-0068651109C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0FD4-4391-96B4-0068651109C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0FD4-4391-96B4-0068651109C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0FD4-4391-96B4-0068651109C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0FD4-4391-96B4-0068651109C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0FD4-4391-96B4-0068651109C2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0FD4-4391-96B4-0068651109C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FD4-4391-96B4-0068651109C2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FD4-4391-96B4-0068651109C2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FD4-4391-96B4-0068651109C2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FD4-4391-96B4-0068651109C2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FD4-4391-96B4-0068651109C2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FD4-4391-96B4-0068651109C2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FD4-4391-96B4-0068651109C2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FD4-4391-96B4-0068651109C2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FD4-4391-96B4-0068651109C2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FD4-4391-96B4-0068651109C2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FD4-4391-96B4-0068651109C2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FD4-4391-96B4-0068651109C2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FD4-4391-96B4-0068651109C2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FD4-4391-96B4-0068651109C2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FD4-4391-96B4-0068651109C2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FD4-4391-96B4-0068651109C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0FD4-4391-96B4-0068651109C2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FD4-4391-96B4-0068651109C2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FD4-4391-96B4-0068651109C2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FD4-4391-96B4-0068651109C2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FD4-4391-96B4-0068651109C2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0FD4-4391-96B4-0068651109C2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FD4-4391-96B4-0068651109C2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0FD4-4391-96B4-0068651109C2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FD4-4391-96B4-0068651109C2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0FD4-4391-96B4-0068651109C2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FD4-4391-96B4-0068651109C2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0FD4-4391-96B4-0068651109C2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FD4-4391-96B4-0068651109C2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0FD4-4391-96B4-0068651109C2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FD4-4391-96B4-0068651109C2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0FD4-4391-96B4-0068651109C2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FD4-4391-96B4-0068651109C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0FD4-4391-96B4-0068651109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al'!$D$5</c:f>
              <c:strCache>
                <c:ptCount val="1"/>
                <c:pt idx="0">
                  <c:v>acumulado noviembre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al'!$D$7:$D$16</c:f>
              <c:numCache>
                <c:formatCode>#,##0</c:formatCode>
                <c:ptCount val="10"/>
                <c:pt idx="0">
                  <c:v>95402</c:v>
                </c:pt>
                <c:pt idx="1">
                  <c:v>44587</c:v>
                </c:pt>
                <c:pt idx="2">
                  <c:v>2332</c:v>
                </c:pt>
                <c:pt idx="3">
                  <c:v>89109</c:v>
                </c:pt>
                <c:pt idx="4">
                  <c:v>28150</c:v>
                </c:pt>
                <c:pt idx="5">
                  <c:v>48506</c:v>
                </c:pt>
                <c:pt idx="6">
                  <c:v>13638</c:v>
                </c:pt>
                <c:pt idx="7">
                  <c:v>19970</c:v>
                </c:pt>
                <c:pt idx="8">
                  <c:v>21572</c:v>
                </c:pt>
                <c:pt idx="9">
                  <c:v>68176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89-475D-A4DE-59A51F1590EB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noviembre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169678</c:v>
                </c:pt>
                <c:pt idx="1">
                  <c:v>111509</c:v>
                </c:pt>
                <c:pt idx="2">
                  <c:v>18264</c:v>
                </c:pt>
                <c:pt idx="3">
                  <c:v>322678</c:v>
                </c:pt>
                <c:pt idx="4">
                  <c:v>51971</c:v>
                </c:pt>
                <c:pt idx="5">
                  <c:v>135981</c:v>
                </c:pt>
                <c:pt idx="6">
                  <c:v>35140</c:v>
                </c:pt>
                <c:pt idx="7">
                  <c:v>30135</c:v>
                </c:pt>
                <c:pt idx="8">
                  <c:v>43404</c:v>
                </c:pt>
                <c:pt idx="9">
                  <c:v>55830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89-475D-A4DE-59A51F1590EB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151006</c:v>
                </c:pt>
                <c:pt idx="1">
                  <c:v>107119</c:v>
                </c:pt>
                <c:pt idx="2">
                  <c:v>10070</c:v>
                </c:pt>
                <c:pt idx="3">
                  <c:v>361792</c:v>
                </c:pt>
                <c:pt idx="4">
                  <c:v>46838</c:v>
                </c:pt>
                <c:pt idx="5">
                  <c:v>143457</c:v>
                </c:pt>
                <c:pt idx="6">
                  <c:v>32599</c:v>
                </c:pt>
                <c:pt idx="7">
                  <c:v>27789</c:v>
                </c:pt>
                <c:pt idx="8">
                  <c:v>57295</c:v>
                </c:pt>
                <c:pt idx="9">
                  <c:v>52545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89-475D-A4DE-59A51F1590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-0.11004372988837685</c:v>
                </c:pt>
                <c:pt idx="1">
                  <c:v>-3.9369019541023564E-2</c:v>
                </c:pt>
                <c:pt idx="2">
                  <c:v>-0.44864213753832671</c:v>
                </c:pt>
                <c:pt idx="3">
                  <c:v>0.12121681676470031</c:v>
                </c:pt>
                <c:pt idx="4">
                  <c:v>-9.8766619845683135E-2</c:v>
                </c:pt>
                <c:pt idx="5">
                  <c:v>5.4978269022878168E-2</c:v>
                </c:pt>
                <c:pt idx="6">
                  <c:v>-7.2310756972111534E-2</c:v>
                </c:pt>
                <c:pt idx="7">
                  <c:v>-7.7849676455948202E-2</c:v>
                </c:pt>
                <c:pt idx="8">
                  <c:v>0.32003962768408445</c:v>
                </c:pt>
                <c:pt idx="9">
                  <c:v>-5.8839333691563689E-2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89-475D-A4DE-59A51F1590EB}"/>
            </c:ext>
          </c:extLst>
        </c:ser>
        <c:ser>
          <c:idx val="4"/>
          <c:order val="4"/>
          <c:tx>
            <c:strRef>
              <c:f>'distribución españoles x mun al'!$R$5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al'!$R$7:$R$16</c:f>
              <c:numCache>
                <c:formatCode>0.0%</c:formatCode>
                <c:ptCount val="10"/>
                <c:pt idx="0">
                  <c:v>-0.28292138566374625</c:v>
                </c:pt>
                <c:pt idx="1">
                  <c:v>-0.10272819413149281</c:v>
                </c:pt>
                <c:pt idx="2">
                  <c:v>5.9940059940060131E-3</c:v>
                </c:pt>
                <c:pt idx="3">
                  <c:v>8.5868984518971514E-2</c:v>
                </c:pt>
                <c:pt idx="4">
                  <c:v>0.62338832663246913</c:v>
                </c:pt>
                <c:pt idx="5">
                  <c:v>0.30549564552676833</c:v>
                </c:pt>
                <c:pt idx="6">
                  <c:v>-1.6354364684228018E-2</c:v>
                </c:pt>
                <c:pt idx="7">
                  <c:v>-0.35912455893544892</c:v>
                </c:pt>
                <c:pt idx="8">
                  <c:v>0.44794035885772043</c:v>
                </c:pt>
                <c:pt idx="9">
                  <c:v>6.2137413838410316E-2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489-475D-A4DE-59A51F1590EB}"/>
            </c:ext>
          </c:extLst>
        </c:ser>
        <c:ser>
          <c:idx val="5"/>
          <c:order val="5"/>
          <c:tx>
            <c:strRef>
              <c:f>'distribución españoles x mun al'!$F$5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al'!$F$7:$F$16</c:f>
              <c:numCache>
                <c:formatCode>0.0%</c:formatCode>
                <c:ptCount val="10"/>
                <c:pt idx="0">
                  <c:v>0.31576414089244864</c:v>
                </c:pt>
                <c:pt idx="1">
                  <c:v>0.1026529552694057</c:v>
                </c:pt>
                <c:pt idx="2">
                  <c:v>6.4099790705597947E-3</c:v>
                </c:pt>
                <c:pt idx="3">
                  <c:v>0.22358942603579096</c:v>
                </c:pt>
                <c:pt idx="4">
                  <c:v>5.570638212723153E-2</c:v>
                </c:pt>
                <c:pt idx="5">
                  <c:v>0.1281833570389439</c:v>
                </c:pt>
                <c:pt idx="6">
                  <c:v>2.5389790543354225E-2</c:v>
                </c:pt>
                <c:pt idx="7">
                  <c:v>5.8377995424727026E-2</c:v>
                </c:pt>
                <c:pt idx="8">
                  <c:v>3.439837323627553E-2</c:v>
                </c:pt>
                <c:pt idx="9">
                  <c:v>4.9527600361262691E-2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489-475D-A4DE-59A51F1590EB}"/>
            </c:ext>
          </c:extLst>
        </c:ser>
        <c:ser>
          <c:idx val="6"/>
          <c:order val="6"/>
          <c:tx>
            <c:strRef>
              <c:f>'distribución españoles x mun al'!$T$5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0.15245277685232861</c:v>
                </c:pt>
                <c:pt idx="1">
                  <c:v>0.10814529888643225</c:v>
                </c:pt>
                <c:pt idx="2">
                  <c:v>1.016647989419592E-2</c:v>
                </c:pt>
                <c:pt idx="3">
                  <c:v>0.36525830127913905</c:v>
                </c:pt>
                <c:pt idx="4">
                  <c:v>4.7286751269548011E-2</c:v>
                </c:pt>
                <c:pt idx="5">
                  <c:v>0.14483145046491203</c:v>
                </c:pt>
                <c:pt idx="6">
                  <c:v>3.2911328507536523E-2</c:v>
                </c:pt>
                <c:pt idx="7">
                  <c:v>2.805524426810431E-2</c:v>
                </c:pt>
                <c:pt idx="8">
                  <c:v>5.7843938980929016E-2</c:v>
                </c:pt>
                <c:pt idx="9">
                  <c:v>5.3048429596874336E-2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489-475D-A4DE-59A51F1590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noviembre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noviembre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59-46AB-8B90-AFA9A2E6E84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659-46AB-8B90-AFA9A2E6E84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659-46AB-8B90-AFA9A2E6E84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659-46AB-8B90-AFA9A2E6E84B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659-46AB-8B90-AFA9A2E6E84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659-46AB-8B90-AFA9A2E6E84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659-46AB-8B90-AFA9A2E6E84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659-46AB-8B90-AFA9A2E6E84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659-46AB-8B90-AFA9A2E6E84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0659-46AB-8B90-AFA9A2E6E84B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59-46AB-8B90-AFA9A2E6E84B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59-46AB-8B90-AFA9A2E6E84B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59-46AB-8B90-AFA9A2E6E84B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59-46AB-8B90-AFA9A2E6E84B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59-46AB-8B90-AFA9A2E6E84B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659-46AB-8B90-AFA9A2E6E84B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659-46AB-8B90-AFA9A2E6E84B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659-46AB-8B90-AFA9A2E6E84B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659-46AB-8B90-AFA9A2E6E84B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0659-46AB-8B90-AFA9A2E6E84B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93573</c:v>
                </c:pt>
                <c:pt idx="1">
                  <c:v>59614</c:v>
                </c:pt>
                <c:pt idx="2">
                  <c:v>3365</c:v>
                </c:pt>
                <c:pt idx="3">
                  <c:v>260897</c:v>
                </c:pt>
                <c:pt idx="4">
                  <c:v>31431</c:v>
                </c:pt>
                <c:pt idx="5">
                  <c:v>74846</c:v>
                </c:pt>
                <c:pt idx="6">
                  <c:v>22192</c:v>
                </c:pt>
                <c:pt idx="7">
                  <c:v>9860</c:v>
                </c:pt>
                <c:pt idx="8">
                  <c:v>21202</c:v>
                </c:pt>
                <c:pt idx="9">
                  <c:v>17123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659-46AB-8B90-AFA9A2E6E8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F3-4BDF-B382-9C72C041BF4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TF'!$C$141:$C$153</c:f>
              <c:numCache>
                <c:formatCode>#,##0</c:formatCode>
                <c:ptCount val="13"/>
                <c:pt idx="0">
                  <c:v>915</c:v>
                </c:pt>
                <c:pt idx="1">
                  <c:v>913</c:v>
                </c:pt>
                <c:pt idx="2">
                  <c:v>1359</c:v>
                </c:pt>
                <c:pt idx="3">
                  <c:v>564</c:v>
                </c:pt>
                <c:pt idx="4">
                  <c:v>508</c:v>
                </c:pt>
                <c:pt idx="5">
                  <c:v>626</c:v>
                </c:pt>
                <c:pt idx="6">
                  <c:v>395</c:v>
                </c:pt>
                <c:pt idx="7">
                  <c:v>432</c:v>
                </c:pt>
                <c:pt idx="8">
                  <c:v>663</c:v>
                </c:pt>
                <c:pt idx="9">
                  <c:v>826</c:v>
                </c:pt>
                <c:pt idx="10">
                  <c:v>1538</c:v>
                </c:pt>
                <c:pt idx="11">
                  <c:v>1142</c:v>
                </c:pt>
                <c:pt idx="12">
                  <c:v>9881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F3-4BDF-B382-9C72C041BF40}"/>
            </c:ext>
          </c:extLst>
        </c:ser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6F3-4BDF-B382-9C72C041BF40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758</c:v>
                </c:pt>
                <c:pt idx="1">
                  <c:v>615</c:v>
                </c:pt>
                <c:pt idx="2">
                  <c:v>831</c:v>
                </c:pt>
                <c:pt idx="3">
                  <c:v>809</c:v>
                </c:pt>
                <c:pt idx="4">
                  <c:v>307</c:v>
                </c:pt>
                <c:pt idx="5">
                  <c:v>307</c:v>
                </c:pt>
                <c:pt idx="6">
                  <c:v>195</c:v>
                </c:pt>
                <c:pt idx="7">
                  <c:v>416</c:v>
                </c:pt>
                <c:pt idx="8">
                  <c:v>444</c:v>
                </c:pt>
                <c:pt idx="9">
                  <c:v>557</c:v>
                </c:pt>
                <c:pt idx="10">
                  <c:v>793</c:v>
                </c:pt>
                <c:pt idx="11">
                  <c:v>779</c:v>
                </c:pt>
                <c:pt idx="12">
                  <c:v>6811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F3-4BDF-B382-9C72C041BF40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6F3-4BDF-B382-9C72C041BF4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580</c:v>
                </c:pt>
                <c:pt idx="1">
                  <c:v>548</c:v>
                </c:pt>
                <c:pt idx="2">
                  <c:v>819</c:v>
                </c:pt>
                <c:pt idx="3">
                  <c:v>460</c:v>
                </c:pt>
                <c:pt idx="4">
                  <c:v>126</c:v>
                </c:pt>
                <c:pt idx="5">
                  <c:v>224</c:v>
                </c:pt>
                <c:pt idx="6">
                  <c:v>189</c:v>
                </c:pt>
                <c:pt idx="7">
                  <c:v>274</c:v>
                </c:pt>
                <c:pt idx="8">
                  <c:v>347</c:v>
                </c:pt>
                <c:pt idx="9">
                  <c:v>635</c:v>
                </c:pt>
                <c:pt idx="10">
                  <c:v>1149</c:v>
                </c:pt>
                <c:pt idx="11">
                  <c:v>860</c:v>
                </c:pt>
                <c:pt idx="12">
                  <c:v>6211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F3-4BDF-B382-9C72C041BF40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6F3-4BDF-B382-9C72C041BF4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6F3-4BDF-B382-9C72C041BF4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1058</c:v>
                </c:pt>
                <c:pt idx="1">
                  <c:v>766</c:v>
                </c:pt>
                <c:pt idx="2">
                  <c:v>908</c:v>
                </c:pt>
                <c:pt idx="3">
                  <c:v>529</c:v>
                </c:pt>
                <c:pt idx="4">
                  <c:v>76</c:v>
                </c:pt>
                <c:pt idx="5">
                  <c:v>139</c:v>
                </c:pt>
                <c:pt idx="6">
                  <c:v>299</c:v>
                </c:pt>
                <c:pt idx="7">
                  <c:v>387</c:v>
                </c:pt>
                <c:pt idx="8">
                  <c:v>351</c:v>
                </c:pt>
                <c:pt idx="9">
                  <c:v>563</c:v>
                </c:pt>
                <c:pt idx="10">
                  <c:v>758</c:v>
                </c:pt>
                <c:pt idx="12">
                  <c:v>5834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6F3-4BDF-B382-9C72C041B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36F3-4BDF-B382-9C72C041BF40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168</c:v>
                      </c:pt>
                      <c:pt idx="1">
                        <c:v>174</c:v>
                      </c:pt>
                      <c:pt idx="2">
                        <c:v>287</c:v>
                      </c:pt>
                      <c:pt idx="3">
                        <c:v>171</c:v>
                      </c:pt>
                      <c:pt idx="4">
                        <c:v>207</c:v>
                      </c:pt>
                      <c:pt idx="5">
                        <c:v>302</c:v>
                      </c:pt>
                      <c:pt idx="6">
                        <c:v>365</c:v>
                      </c:pt>
                      <c:pt idx="7">
                        <c:v>330</c:v>
                      </c:pt>
                      <c:pt idx="8">
                        <c:v>429</c:v>
                      </c:pt>
                      <c:pt idx="9">
                        <c:v>712</c:v>
                      </c:pt>
                      <c:pt idx="10">
                        <c:v>1078</c:v>
                      </c:pt>
                      <c:pt idx="11">
                        <c:v>927</c:v>
                      </c:pt>
                      <c:pt idx="12">
                        <c:v>5150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36F3-4BDF-B382-9C72C041BF4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6F3-4BDF-B382-9C72C041BF4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F3-4BDF-B382-9C72C041BF4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F3-4BDF-B382-9C72C041BF4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F3-4BDF-B382-9C72C041BF4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F3-4BDF-B382-9C72C041BF4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F3-4BDF-B382-9C72C041BF4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F3-4BDF-B382-9C72C041BF4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6F3-4BDF-B382-9C72C041BF4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6F3-4BDF-B382-9C72C041BF4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6F3-4BDF-B382-9C72C041BF4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6F3-4BDF-B382-9C72C041BF4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6F3-4BDF-B382-9C72C041BF4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6F3-4BDF-B382-9C72C041BF40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0.82413793103448274</c:v>
                </c:pt>
                <c:pt idx="1">
                  <c:v>0.39781021897810209</c:v>
                </c:pt>
                <c:pt idx="2">
                  <c:v>0.10866910866910873</c:v>
                </c:pt>
                <c:pt idx="3">
                  <c:v>0.14999999999999991</c:v>
                </c:pt>
                <c:pt idx="4">
                  <c:v>-0.39682539682539686</c:v>
                </c:pt>
                <c:pt idx="5">
                  <c:v>-0.3794642857142857</c:v>
                </c:pt>
                <c:pt idx="6">
                  <c:v>0.58201058201058209</c:v>
                </c:pt>
                <c:pt idx="7">
                  <c:v>0.4124087591240877</c:v>
                </c:pt>
                <c:pt idx="8">
                  <c:v>1.1527377521613813E-2</c:v>
                </c:pt>
                <c:pt idx="9">
                  <c:v>-0.11338582677165354</c:v>
                </c:pt>
                <c:pt idx="10">
                  <c:v>-0.34029590948651001</c:v>
                </c:pt>
                <c:pt idx="12">
                  <c:v>9.0263502149130925E-2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6F3-4BDF-B382-9C72C041BF40}"/>
            </c:ext>
          </c:extLst>
        </c:ser>
        <c:ser>
          <c:idx val="4"/>
          <c:order val="6"/>
          <c:tx>
            <c:strRef>
              <c:f>'Viajeros entr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TF'!$O$141:$O$153</c:f>
              <c:numCache>
                <c:formatCode>0.0%</c:formatCode>
                <c:ptCount val="13"/>
                <c:pt idx="0">
                  <c:v>0.15628415300546439</c:v>
                </c:pt>
                <c:pt idx="1">
                  <c:v>-0.16100766703176339</c:v>
                </c:pt>
                <c:pt idx="2">
                  <c:v>-0.33186166298749076</c:v>
                </c:pt>
                <c:pt idx="3">
                  <c:v>-6.2056737588652489E-2</c:v>
                </c:pt>
                <c:pt idx="4">
                  <c:v>-0.85039370078740162</c:v>
                </c:pt>
                <c:pt idx="5">
                  <c:v>-0.77795527156549515</c:v>
                </c:pt>
                <c:pt idx="6">
                  <c:v>-0.24303797468354427</c:v>
                </c:pt>
                <c:pt idx="7">
                  <c:v>-0.10416666666666663</c:v>
                </c:pt>
                <c:pt idx="8">
                  <c:v>-0.47058823529411764</c:v>
                </c:pt>
                <c:pt idx="9">
                  <c:v>-0.31840193704600483</c:v>
                </c:pt>
                <c:pt idx="10">
                  <c:v>-0.50715214564369315</c:v>
                </c:pt>
                <c:pt idx="12">
                  <c:v>-0.33241789678452915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6F3-4BDF-B382-9C72C041B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A8-4C3B-9284-A0A0AF170847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A8-4C3B-9284-A0A0AF170847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A8-4C3B-9284-A0A0AF170847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A8-4C3B-9284-A0A0AF170847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A8-4C3B-9284-A0A0AF170847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A8-4C3B-9284-A0A0AF170847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A8-4C3B-9284-A0A0AF170847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A8-4C3B-9284-A0A0AF170847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A8-4C3B-9284-A0A0AF170847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A8-4C3B-9284-A0A0AF1708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EEA8-4C3B-9284-A0A0AF170847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A8-4C3B-9284-A0A0AF170847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A8-4C3B-9284-A0A0AF170847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A8-4C3B-9284-A0A0AF170847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EA8-4C3B-9284-A0A0AF1708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EEA8-4C3B-9284-A0A0AF170847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EEA8-4C3B-9284-A0A0AF170847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EA8-4C3B-9284-A0A0AF170847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EA8-4C3B-9284-A0A0AF170847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EA8-4C3B-9284-A0A0AF170847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EA8-4C3B-9284-A0A0AF170847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EA8-4C3B-9284-A0A0AF170847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EA8-4C3B-9284-A0A0AF170847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EA8-4C3B-9284-A0A0AF170847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EA8-4C3B-9284-A0A0AF170847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EA8-4C3B-9284-A0A0AF170847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EA8-4C3B-9284-A0A0AF170847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EA8-4C3B-9284-A0A0AF170847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EA8-4C3B-9284-A0A0AF170847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EA8-4C3B-9284-A0A0AF170847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EA8-4C3B-9284-A0A0AF170847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EA8-4C3B-9284-A0A0AF170847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EA8-4C3B-9284-A0A0AF17084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EEA8-4C3B-9284-A0A0AF170847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EA8-4C3B-9284-A0A0AF17084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EA8-4C3B-9284-A0A0AF17084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EA8-4C3B-9284-A0A0AF17084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EEA8-4C3B-9284-A0A0AF17084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EEA8-4C3B-9284-A0A0AF17084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EEA8-4C3B-9284-A0A0AF17084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EEA8-4C3B-9284-A0A0AF17084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EEA8-4C3B-9284-A0A0AF17084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EEA8-4C3B-9284-A0A0AF17084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EEA8-4C3B-9284-A0A0AF17084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EEA8-4C3B-9284-A0A0AF17084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EEA8-4C3B-9284-A0A0AF17084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EEA8-4C3B-9284-A0A0AF17084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EEA8-4C3B-9284-A0A0AF17084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EEA8-4C3B-9284-A0A0AF170847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EEA8-4C3B-9284-A0A0AF17084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EA8-4C3B-9284-A0A0AF170847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EA8-4C3B-9284-A0A0AF170847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EA8-4C3B-9284-A0A0AF170847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EA8-4C3B-9284-A0A0AF170847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EA8-4C3B-9284-A0A0AF170847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EA8-4C3B-9284-A0A0AF170847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EA8-4C3B-9284-A0A0AF170847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EA8-4C3B-9284-A0A0AF170847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EA8-4C3B-9284-A0A0AF170847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EA8-4C3B-9284-A0A0AF170847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EA8-4C3B-9284-A0A0AF170847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EA8-4C3B-9284-A0A0AF170847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EA8-4C3B-9284-A0A0AF170847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EA8-4C3B-9284-A0A0AF170847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EA8-4C3B-9284-A0A0AF170847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EEA8-4C3B-9284-A0A0AF17084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EEA8-4C3B-9284-A0A0AF170847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EEA8-4C3B-9284-A0A0AF170847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EA8-4C3B-9284-A0A0AF170847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EEA8-4C3B-9284-A0A0AF170847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EEA8-4C3B-9284-A0A0AF170847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EEA8-4C3B-9284-A0A0AF170847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EEA8-4C3B-9284-A0A0AF170847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EEA8-4C3B-9284-A0A0AF170847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EEA8-4C3B-9284-A0A0AF170847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EEA8-4C3B-9284-A0A0AF170847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EEA8-4C3B-9284-A0A0AF170847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EEA8-4C3B-9284-A0A0AF170847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EEA8-4C3B-9284-A0A0AF170847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EEA8-4C3B-9284-A0A0AF170847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EEA8-4C3B-9284-A0A0AF170847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EEA8-4C3B-9284-A0A0AF170847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EEA8-4C3B-9284-A0A0AF17084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EEA8-4C3B-9284-A0A0AF1708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munici'!$D$5</c:f>
              <c:strCache>
                <c:ptCount val="1"/>
                <c:pt idx="0">
                  <c:v>acumulado noviembre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munici'!$D$7:$D$16</c:f>
              <c:numCache>
                <c:formatCode>#,##0</c:formatCode>
                <c:ptCount val="10"/>
                <c:pt idx="0">
                  <c:v>40412</c:v>
                </c:pt>
                <c:pt idx="1">
                  <c:v>22598</c:v>
                </c:pt>
                <c:pt idx="2">
                  <c:v>678</c:v>
                </c:pt>
                <c:pt idx="3">
                  <c:v>66693</c:v>
                </c:pt>
                <c:pt idx="4">
                  <c:v>24632</c:v>
                </c:pt>
                <c:pt idx="5">
                  <c:v>26652</c:v>
                </c:pt>
                <c:pt idx="6">
                  <c:v>6381</c:v>
                </c:pt>
                <c:pt idx="7">
                  <c:v>5328</c:v>
                </c:pt>
                <c:pt idx="8">
                  <c:v>13892</c:v>
                </c:pt>
                <c:pt idx="9">
                  <c:v>31141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BA-484E-9299-3924CB208EB3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noviembre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98343</c:v>
                </c:pt>
                <c:pt idx="1">
                  <c:v>62410</c:v>
                </c:pt>
                <c:pt idx="2">
                  <c:v>4956</c:v>
                </c:pt>
                <c:pt idx="3">
                  <c:v>235494</c:v>
                </c:pt>
                <c:pt idx="4">
                  <c:v>33119</c:v>
                </c:pt>
                <c:pt idx="5">
                  <c:v>75077</c:v>
                </c:pt>
                <c:pt idx="6">
                  <c:v>24273</c:v>
                </c:pt>
                <c:pt idx="7">
                  <c:v>10303</c:v>
                </c:pt>
                <c:pt idx="8">
                  <c:v>13152</c:v>
                </c:pt>
                <c:pt idx="9">
                  <c:v>14556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BA-484E-9299-3924CB208EB3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93573</c:v>
                </c:pt>
                <c:pt idx="1">
                  <c:v>59614</c:v>
                </c:pt>
                <c:pt idx="2">
                  <c:v>3365</c:v>
                </c:pt>
                <c:pt idx="3">
                  <c:v>260897</c:v>
                </c:pt>
                <c:pt idx="4">
                  <c:v>31431</c:v>
                </c:pt>
                <c:pt idx="5">
                  <c:v>74846</c:v>
                </c:pt>
                <c:pt idx="6">
                  <c:v>22192</c:v>
                </c:pt>
                <c:pt idx="7">
                  <c:v>9860</c:v>
                </c:pt>
                <c:pt idx="8">
                  <c:v>21202</c:v>
                </c:pt>
                <c:pt idx="9">
                  <c:v>17123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BA-484E-9299-3924CB208E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-4.8503706415301551E-2</c:v>
                </c:pt>
                <c:pt idx="1">
                  <c:v>-4.4800512738343179E-2</c:v>
                </c:pt>
                <c:pt idx="2">
                  <c:v>-0.32102502017756251</c:v>
                </c:pt>
                <c:pt idx="3">
                  <c:v>0.10787111348909106</c:v>
                </c:pt>
                <c:pt idx="4">
                  <c:v>-5.0967722455388165E-2</c:v>
                </c:pt>
                <c:pt idx="5">
                  <c:v>-3.076841109793893E-3</c:v>
                </c:pt>
                <c:pt idx="6">
                  <c:v>-8.5733119103530653E-2</c:v>
                </c:pt>
                <c:pt idx="7">
                  <c:v>-4.2997185285839068E-2</c:v>
                </c:pt>
                <c:pt idx="8">
                  <c:v>0.61207420924574207</c:v>
                </c:pt>
                <c:pt idx="9">
                  <c:v>0.17635339378950254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BA-484E-9299-3924CB208EB3}"/>
            </c:ext>
          </c:extLst>
        </c:ser>
        <c:ser>
          <c:idx val="4"/>
          <c:order val="4"/>
          <c:tx>
            <c:strRef>
              <c:f>'distribución peninsula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munici'!$R$7:$R$16</c:f>
              <c:numCache>
                <c:formatCode>0.0%</c:formatCode>
                <c:ptCount val="10"/>
                <c:pt idx="0">
                  <c:v>-9.3513262162633448E-2</c:v>
                </c:pt>
                <c:pt idx="1">
                  <c:v>-0.16070900618057415</c:v>
                </c:pt>
                <c:pt idx="2">
                  <c:v>-0.22856487849610274</c:v>
                </c:pt>
                <c:pt idx="3">
                  <c:v>-1.6822366512034503E-2</c:v>
                </c:pt>
                <c:pt idx="4">
                  <c:v>0.78696912843254307</c:v>
                </c:pt>
                <c:pt idx="5">
                  <c:v>0.36692539494110132</c:v>
                </c:pt>
                <c:pt idx="6">
                  <c:v>0.33977300169041302</c:v>
                </c:pt>
                <c:pt idx="7">
                  <c:v>-0.49204059553861212</c:v>
                </c:pt>
                <c:pt idx="8">
                  <c:v>0.19758246723904205</c:v>
                </c:pt>
                <c:pt idx="9">
                  <c:v>-0.12400879930424102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BA-484E-9299-3924CB208EB3}"/>
            </c:ext>
          </c:extLst>
        </c:ser>
        <c:ser>
          <c:idx val="5"/>
          <c:order val="5"/>
          <c:tx>
            <c:strRef>
              <c:f>'distribución peninsula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munici'!$F$7:$F$16</c:f>
              <c:numCache>
                <c:formatCode>0.0%</c:formatCode>
                <c:ptCount val="10"/>
                <c:pt idx="0">
                  <c:v>0.32031314591333748</c:v>
                </c:pt>
                <c:pt idx="1">
                  <c:v>0.10005046142267</c:v>
                </c:pt>
                <c:pt idx="2">
                  <c:v>6.8165684522027694E-3</c:v>
                </c:pt>
                <c:pt idx="3">
                  <c:v>0.29869456014459905</c:v>
                </c:pt>
                <c:pt idx="4">
                  <c:v>5.2442817514960244E-2</c:v>
                </c:pt>
                <c:pt idx="5">
                  <c:v>0.13370566450851429</c:v>
                </c:pt>
                <c:pt idx="6">
                  <c:v>2.6382486180127323E-2</c:v>
                </c:pt>
                <c:pt idx="7">
                  <c:v>2.9410171540327799E-2</c:v>
                </c:pt>
                <c:pt idx="8">
                  <c:v>1.1577617935757192E-2</c:v>
                </c:pt>
                <c:pt idx="9">
                  <c:v>2.0606506387503814E-2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7BA-484E-9299-3924CB208EB3}"/>
            </c:ext>
          </c:extLst>
        </c:ser>
        <c:ser>
          <c:idx val="6"/>
          <c:order val="6"/>
          <c:tx>
            <c:strRef>
              <c:f>'distribución peninsula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0.15750299190544401</c:v>
                </c:pt>
                <c:pt idx="1">
                  <c:v>0.10034286983906832</c:v>
                </c:pt>
                <c:pt idx="2">
                  <c:v>5.6640010233915666E-3</c:v>
                </c:pt>
                <c:pt idx="3">
                  <c:v>0.43914439078745604</c:v>
                </c:pt>
                <c:pt idx="4">
                  <c:v>5.2904967657123429E-2</c:v>
                </c:pt>
                <c:pt idx="5">
                  <c:v>0.12598152172266425</c:v>
                </c:pt>
                <c:pt idx="6">
                  <c:v>3.7353792187549972E-2</c:v>
                </c:pt>
                <c:pt idx="7">
                  <c:v>1.6596448763934873E-2</c:v>
                </c:pt>
                <c:pt idx="8">
                  <c:v>3.5687414471901338E-2</c:v>
                </c:pt>
                <c:pt idx="9">
                  <c:v>2.8821601641466209E-2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7BA-484E-9299-3924CB208E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noviembre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noviembre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3B-4290-94BD-41C84004E70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43B-4290-94BD-41C84004E70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43B-4290-94BD-41C84004E70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43B-4290-94BD-41C84004E70E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43B-4290-94BD-41C84004E70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43B-4290-94BD-41C84004E70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43B-4290-94BD-41C84004E70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43B-4290-94BD-41C84004E70E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43B-4290-94BD-41C84004E70E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43B-4290-94BD-41C84004E70E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3B-4290-94BD-41C84004E70E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3B-4290-94BD-41C84004E70E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3B-4290-94BD-41C84004E70E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3B-4290-94BD-41C84004E70E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3B-4290-94BD-41C84004E70E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3B-4290-94BD-41C84004E70E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3B-4290-94BD-41C84004E70E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43B-4290-94BD-41C84004E70E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43B-4290-94BD-41C84004E70E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B43B-4290-94BD-41C84004E70E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57433</c:v>
                </c:pt>
                <c:pt idx="1">
                  <c:v>47505</c:v>
                </c:pt>
                <c:pt idx="2">
                  <c:v>6705</c:v>
                </c:pt>
                <c:pt idx="3">
                  <c:v>100895</c:v>
                </c:pt>
                <c:pt idx="4">
                  <c:v>15407</c:v>
                </c:pt>
                <c:pt idx="5">
                  <c:v>68611</c:v>
                </c:pt>
                <c:pt idx="6">
                  <c:v>10407</c:v>
                </c:pt>
                <c:pt idx="7">
                  <c:v>17929</c:v>
                </c:pt>
                <c:pt idx="8">
                  <c:v>36093</c:v>
                </c:pt>
                <c:pt idx="9">
                  <c:v>35422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43B-4290-94BD-41C84004E7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8B1-47E8-B695-E22B5557736C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B1-47E8-B695-E22B5557736C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B1-47E8-B695-E22B5557736C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B1-47E8-B695-E22B5557736C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B1-47E8-B695-E22B5557736C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B1-47E8-B695-E22B5557736C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B1-47E8-B695-E22B5557736C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B1-47E8-B695-E22B5557736C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B1-47E8-B695-E22B5557736C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B1-47E8-B695-E22B555773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28B1-47E8-B695-E22B5557736C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8B1-47E8-B695-E22B5557736C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8B1-47E8-B695-E22B5557736C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8B1-47E8-B695-E22B5557736C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8B1-47E8-B695-E22B555773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28B1-47E8-B695-E22B5557736C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28B1-47E8-B695-E22B5557736C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8B1-47E8-B695-E22B5557736C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8B1-47E8-B695-E22B5557736C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8B1-47E8-B695-E22B5557736C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8B1-47E8-B695-E22B5557736C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8B1-47E8-B695-E22B5557736C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8B1-47E8-B695-E22B5557736C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8B1-47E8-B695-E22B5557736C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8B1-47E8-B695-E22B5557736C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8B1-47E8-B695-E22B5557736C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8B1-47E8-B695-E22B5557736C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8B1-47E8-B695-E22B5557736C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8B1-47E8-B695-E22B5557736C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8B1-47E8-B695-E22B5557736C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8B1-47E8-B695-E22B5557736C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8B1-47E8-B695-E22B5557736C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8B1-47E8-B695-E22B5557736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28B1-47E8-B695-E22B5557736C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8B1-47E8-B695-E22B5557736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28B1-47E8-B695-E22B5557736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28B1-47E8-B695-E22B5557736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28B1-47E8-B695-E22B5557736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28B1-47E8-B695-E22B5557736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28B1-47E8-B695-E22B5557736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28B1-47E8-B695-E22B5557736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28B1-47E8-B695-E22B5557736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28B1-47E8-B695-E22B5557736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28B1-47E8-B695-E22B5557736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28B1-47E8-B695-E22B5557736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28B1-47E8-B695-E22B5557736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28B1-47E8-B695-E22B5557736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28B1-47E8-B695-E22B5557736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28B1-47E8-B695-E22B5557736C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28B1-47E8-B695-E22B5557736C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8B1-47E8-B695-E22B5557736C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8B1-47E8-B695-E22B5557736C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8B1-47E8-B695-E22B5557736C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8B1-47E8-B695-E22B5557736C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8B1-47E8-B695-E22B5557736C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8B1-47E8-B695-E22B5557736C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8B1-47E8-B695-E22B5557736C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8B1-47E8-B695-E22B5557736C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8B1-47E8-B695-E22B5557736C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8B1-47E8-B695-E22B5557736C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8B1-47E8-B695-E22B5557736C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8B1-47E8-B695-E22B5557736C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8B1-47E8-B695-E22B5557736C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8B1-47E8-B695-E22B5557736C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8B1-47E8-B695-E22B5557736C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8B1-47E8-B695-E22B5557736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28B1-47E8-B695-E22B5557736C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8B1-47E8-B695-E22B5557736C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8B1-47E8-B695-E22B5557736C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8B1-47E8-B695-E22B5557736C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8B1-47E8-B695-E22B5557736C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8B1-47E8-B695-E22B5557736C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28B1-47E8-B695-E22B5557736C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28B1-47E8-B695-E22B5557736C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28B1-47E8-B695-E22B5557736C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8B1-47E8-B695-E22B5557736C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28B1-47E8-B695-E22B5557736C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28B1-47E8-B695-E22B5557736C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28B1-47E8-B695-E22B5557736C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28B1-47E8-B695-E22B5557736C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28B1-47E8-B695-E22B5557736C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28B1-47E8-B695-E22B5557736C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28B1-47E8-B695-E22B5557736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28B1-47E8-B695-E22B55577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munici'!$D$5</c:f>
              <c:strCache>
                <c:ptCount val="1"/>
                <c:pt idx="0">
                  <c:v>acumulado noviembre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munici'!$D$7:$D$16</c:f>
              <c:numCache>
                <c:formatCode>#,##0</c:formatCode>
                <c:ptCount val="10"/>
                <c:pt idx="0">
                  <c:v>54990</c:v>
                </c:pt>
                <c:pt idx="1">
                  <c:v>21989</c:v>
                </c:pt>
                <c:pt idx="2">
                  <c:v>1654</c:v>
                </c:pt>
                <c:pt idx="3">
                  <c:v>22416</c:v>
                </c:pt>
                <c:pt idx="4">
                  <c:v>3518</c:v>
                </c:pt>
                <c:pt idx="5">
                  <c:v>21854</c:v>
                </c:pt>
                <c:pt idx="6">
                  <c:v>7257</c:v>
                </c:pt>
                <c:pt idx="7">
                  <c:v>14642</c:v>
                </c:pt>
                <c:pt idx="8">
                  <c:v>7680</c:v>
                </c:pt>
                <c:pt idx="9">
                  <c:v>37035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51-48B1-9F41-97E9015DE2CC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noviembre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71335</c:v>
                </c:pt>
                <c:pt idx="1">
                  <c:v>49099</c:v>
                </c:pt>
                <c:pt idx="2">
                  <c:v>13308</c:v>
                </c:pt>
                <c:pt idx="3">
                  <c:v>87184</c:v>
                </c:pt>
                <c:pt idx="4">
                  <c:v>18852</c:v>
                </c:pt>
                <c:pt idx="5">
                  <c:v>60904</c:v>
                </c:pt>
                <c:pt idx="6">
                  <c:v>10867</c:v>
                </c:pt>
                <c:pt idx="7">
                  <c:v>19832</c:v>
                </c:pt>
                <c:pt idx="8">
                  <c:v>30252</c:v>
                </c:pt>
                <c:pt idx="9">
                  <c:v>41274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51-48B1-9F41-97E9015DE2CC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57433</c:v>
                </c:pt>
                <c:pt idx="1">
                  <c:v>47505</c:v>
                </c:pt>
                <c:pt idx="2">
                  <c:v>6705</c:v>
                </c:pt>
                <c:pt idx="3">
                  <c:v>100895</c:v>
                </c:pt>
                <c:pt idx="4">
                  <c:v>15407</c:v>
                </c:pt>
                <c:pt idx="5">
                  <c:v>68611</c:v>
                </c:pt>
                <c:pt idx="6">
                  <c:v>10407</c:v>
                </c:pt>
                <c:pt idx="7">
                  <c:v>17929</c:v>
                </c:pt>
                <c:pt idx="8">
                  <c:v>36093</c:v>
                </c:pt>
                <c:pt idx="9">
                  <c:v>35422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51-48B1-9F41-97E9015DE2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-0.19488329711922614</c:v>
                </c:pt>
                <c:pt idx="1">
                  <c:v>-3.2465019654168148E-2</c:v>
                </c:pt>
                <c:pt idx="2">
                  <c:v>-0.49616771866546439</c:v>
                </c:pt>
                <c:pt idx="3">
                  <c:v>0.15726509451275472</c:v>
                </c:pt>
                <c:pt idx="4">
                  <c:v>-0.18273923191173347</c:v>
                </c:pt>
                <c:pt idx="5">
                  <c:v>0.12654341258373836</c:v>
                </c:pt>
                <c:pt idx="6">
                  <c:v>-4.2329989877611163E-2</c:v>
                </c:pt>
                <c:pt idx="7">
                  <c:v>-9.5956030657523228E-2</c:v>
                </c:pt>
                <c:pt idx="8">
                  <c:v>0.19307814359381203</c:v>
                </c:pt>
                <c:pt idx="9">
                  <c:v>-0.14178417405630661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51-48B1-9F41-97E9015DE2CC}"/>
            </c:ext>
          </c:extLst>
        </c:ser>
        <c:ser>
          <c:idx val="4"/>
          <c:order val="4"/>
          <c:tx>
            <c:strRef>
              <c:f>'distribución canarias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munici'!$R$7:$R$16</c:f>
              <c:numCache>
                <c:formatCode>0.0%</c:formatCode>
                <c:ptCount val="10"/>
                <c:pt idx="0">
                  <c:v>-0.46503786361646438</c:v>
                </c:pt>
                <c:pt idx="1">
                  <c:v>-1.7558009678620201E-2</c:v>
                </c:pt>
                <c:pt idx="2">
                  <c:v>0.18714589235127477</c:v>
                </c:pt>
                <c:pt idx="3">
                  <c:v>0.48766606213414732</c:v>
                </c:pt>
                <c:pt idx="4">
                  <c:v>0.36793039154754514</c:v>
                </c:pt>
                <c:pt idx="5">
                  <c:v>0.24448596096640784</c:v>
                </c:pt>
                <c:pt idx="6">
                  <c:v>-0.37220244917656997</c:v>
                </c:pt>
                <c:pt idx="7">
                  <c:v>-0.25139874739039669</c:v>
                </c:pt>
                <c:pt idx="8">
                  <c:v>0.65064483673282725</c:v>
                </c:pt>
                <c:pt idx="9">
                  <c:v>0.18373212137414785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051-48B1-9F41-97E9015DE2CC}"/>
            </c:ext>
          </c:extLst>
        </c:ser>
        <c:ser>
          <c:idx val="5"/>
          <c:order val="5"/>
          <c:tx>
            <c:strRef>
              <c:f>'distribución canarias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munici'!$F$7:$F$16</c:f>
              <c:numCache>
                <c:formatCode>0.0%</c:formatCode>
                <c:ptCount val="10"/>
                <c:pt idx="0">
                  <c:v>0.3116608591670631</c:v>
                </c:pt>
                <c:pt idx="1">
                  <c:v>0.10500045002764455</c:v>
                </c:pt>
                <c:pt idx="2">
                  <c:v>6.0432283697427125E-3</c:v>
                </c:pt>
                <c:pt idx="3">
                  <c:v>0.15584328751623314</c:v>
                </c:pt>
                <c:pt idx="4">
                  <c:v>5.8650174224988104E-2</c:v>
                </c:pt>
                <c:pt idx="5">
                  <c:v>0.12320213956000155</c:v>
                </c:pt>
                <c:pt idx="6">
                  <c:v>2.4494361796510357E-2</c:v>
                </c:pt>
                <c:pt idx="7">
                  <c:v>8.4507476887865973E-2</c:v>
                </c:pt>
                <c:pt idx="8">
                  <c:v>5.498309181849742E-2</c:v>
                </c:pt>
                <c:pt idx="9">
                  <c:v>7.5614930631453081E-2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051-48B1-9F41-97E9015DE2CC}"/>
            </c:ext>
          </c:extLst>
        </c:ser>
        <c:ser>
          <c:idx val="6"/>
          <c:order val="6"/>
          <c:tx>
            <c:strRef>
              <c:f>'distribución canarias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0.14488391980969054</c:v>
                </c:pt>
                <c:pt idx="1">
                  <c:v>0.11983895339890567</c:v>
                </c:pt>
                <c:pt idx="2">
                  <c:v>1.6914433902529471E-2</c:v>
                </c:pt>
                <c:pt idx="3">
                  <c:v>0.25452375967124696</c:v>
                </c:pt>
                <c:pt idx="4">
                  <c:v>3.8866619408839904E-2</c:v>
                </c:pt>
                <c:pt idx="5">
                  <c:v>0.17308221095994772</c:v>
                </c:pt>
                <c:pt idx="6">
                  <c:v>2.6253320450950666E-2</c:v>
                </c:pt>
                <c:pt idx="7">
                  <c:v>4.5228767403199234E-2</c:v>
                </c:pt>
                <c:pt idx="8">
                  <c:v>9.1050359857419272E-2</c:v>
                </c:pt>
                <c:pt idx="9">
                  <c:v>8.9357655137270536E-2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051-48B1-9F41-97E9015DE2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españo'!$C$8:$C$21</c:f>
              <c:numCache>
                <c:formatCode>#,##0</c:formatCode>
                <c:ptCount val="14"/>
                <c:pt idx="0">
                  <c:v>1041269</c:v>
                </c:pt>
                <c:pt idx="1">
                  <c:v>1016781</c:v>
                </c:pt>
                <c:pt idx="2">
                  <c:v>800301</c:v>
                </c:pt>
                <c:pt idx="3">
                  <c:v>456683</c:v>
                </c:pt>
                <c:pt idx="4">
                  <c:v>1047557</c:v>
                </c:pt>
                <c:pt idx="5">
                  <c:v>1028693</c:v>
                </c:pt>
                <c:pt idx="6">
                  <c:v>971172</c:v>
                </c:pt>
                <c:pt idx="7">
                  <c:v>963516</c:v>
                </c:pt>
                <c:pt idx="8">
                  <c:v>938320</c:v>
                </c:pt>
                <c:pt idx="9">
                  <c:v>935434</c:v>
                </c:pt>
                <c:pt idx="10">
                  <c:v>960747</c:v>
                </c:pt>
                <c:pt idx="11">
                  <c:v>981262</c:v>
                </c:pt>
                <c:pt idx="12">
                  <c:v>1049556</c:v>
                </c:pt>
                <c:pt idx="13">
                  <c:v>1189792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D6-4778-A174-B3B23277F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españo'!$D$8:$D$21</c:f>
              <c:numCache>
                <c:formatCode>0.0%</c:formatCode>
                <c:ptCount val="14"/>
                <c:pt idx="0">
                  <c:v>2.4083848931087504E-2</c:v>
                </c:pt>
                <c:pt idx="1">
                  <c:v>0.27049822504282761</c:v>
                </c:pt>
                <c:pt idx="2">
                  <c:v>0.75242126376501872</c:v>
                </c:pt>
                <c:pt idx="3">
                  <c:v>-0.5640494980225419</c:v>
                </c:pt>
                <c:pt idx="4">
                  <c:v>1.8337832570067158E-2</c:v>
                </c:pt>
                <c:pt idx="5">
                  <c:v>5.9228437393170408E-2</c:v>
                </c:pt>
                <c:pt idx="6">
                  <c:v>7.945898148032926E-3</c:v>
                </c:pt>
                <c:pt idx="7">
                  <c:v>2.6852246568334959E-2</c:v>
                </c:pt>
                <c:pt idx="8">
                  <c:v>3.0851989557787451E-3</c:v>
                </c:pt>
                <c:pt idx="9">
                  <c:v>-2.6347206912954224E-2</c:v>
                </c:pt>
                <c:pt idx="10">
                  <c:v>-2.0906750694513754E-2</c:v>
                </c:pt>
                <c:pt idx="11">
                  <c:v>-6.5069419830861785E-2</c:v>
                </c:pt>
                <c:pt idx="12">
                  <c:v>-0.1178659799359888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D6-4778-A174-B3B23277F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penins'!$C$8:$C$21</c:f>
              <c:numCache>
                <c:formatCode>#,##0</c:formatCode>
                <c:ptCount val="14"/>
                <c:pt idx="0">
                  <c:v>5439</c:v>
                </c:pt>
                <c:pt idx="1">
                  <c:v>3247</c:v>
                </c:pt>
                <c:pt idx="2">
                  <c:v>2535</c:v>
                </c:pt>
                <c:pt idx="3">
                  <c:v>681</c:v>
                </c:pt>
                <c:pt idx="4">
                  <c:v>4565</c:v>
                </c:pt>
                <c:pt idx="5">
                  <c:v>4388</c:v>
                </c:pt>
                <c:pt idx="6">
                  <c:v>3874</c:v>
                </c:pt>
                <c:pt idx="7">
                  <c:v>4169</c:v>
                </c:pt>
                <c:pt idx="8">
                  <c:v>3816</c:v>
                </c:pt>
                <c:pt idx="9">
                  <c:v>5674</c:v>
                </c:pt>
                <c:pt idx="10">
                  <c:v>2962</c:v>
                </c:pt>
                <c:pt idx="11">
                  <c:v>4097</c:v>
                </c:pt>
                <c:pt idx="12">
                  <c:v>3657</c:v>
                </c:pt>
                <c:pt idx="13">
                  <c:v>4185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8B-496C-A27F-7A85D3E25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penins'!$D$8:$D$21</c:f>
              <c:numCache>
                <c:formatCode>0.0%</c:formatCode>
                <c:ptCount val="14"/>
                <c:pt idx="0">
                  <c:v>0.67508469356328926</c:v>
                </c:pt>
                <c:pt idx="1">
                  <c:v>0.28086785009861925</c:v>
                </c:pt>
                <c:pt idx="2">
                  <c:v>2.7224669603524227</c:v>
                </c:pt>
                <c:pt idx="3">
                  <c:v>-0.85082146768893763</c:v>
                </c:pt>
                <c:pt idx="4">
                  <c:v>4.0337283500455845E-2</c:v>
                </c:pt>
                <c:pt idx="5">
                  <c:v>0.13267940113577703</c:v>
                </c:pt>
                <c:pt idx="6">
                  <c:v>-7.0760374190453335E-2</c:v>
                </c:pt>
                <c:pt idx="7">
                  <c:v>9.2505241090146795E-2</c:v>
                </c:pt>
                <c:pt idx="8">
                  <c:v>-0.32745858301022202</c:v>
                </c:pt>
                <c:pt idx="9">
                  <c:v>0.91559756920999336</c:v>
                </c:pt>
                <c:pt idx="10">
                  <c:v>-0.27703197461557239</c:v>
                </c:pt>
                <c:pt idx="11">
                  <c:v>0.12031719989062073</c:v>
                </c:pt>
                <c:pt idx="12">
                  <c:v>-0.12616487455197134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8B-496C-A27F-7A85D3E25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canari'!$C$8:$C$21</c:f>
              <c:numCache>
                <c:formatCode>#,##0</c:formatCode>
                <c:ptCount val="14"/>
                <c:pt idx="0">
                  <c:v>14811</c:v>
                </c:pt>
                <c:pt idx="1">
                  <c:v>3515</c:v>
                </c:pt>
                <c:pt idx="2">
                  <c:v>2415</c:v>
                </c:pt>
                <c:pt idx="3">
                  <c:v>1658</c:v>
                </c:pt>
                <c:pt idx="4">
                  <c:v>5944</c:v>
                </c:pt>
                <c:pt idx="5">
                  <c:v>7273</c:v>
                </c:pt>
                <c:pt idx="6">
                  <c:v>7179</c:v>
                </c:pt>
                <c:pt idx="7">
                  <c:v>7707</c:v>
                </c:pt>
                <c:pt idx="8">
                  <c:v>7821</c:v>
                </c:pt>
                <c:pt idx="9">
                  <c:v>6979</c:v>
                </c:pt>
                <c:pt idx="10">
                  <c:v>4515</c:v>
                </c:pt>
                <c:pt idx="11">
                  <c:v>6044</c:v>
                </c:pt>
                <c:pt idx="12">
                  <c:v>9013</c:v>
                </c:pt>
                <c:pt idx="13">
                  <c:v>9378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3D-40CB-8618-7B60FD9E9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canari'!$D$8:$D$21</c:f>
              <c:numCache>
                <c:formatCode>0.0%</c:formatCode>
                <c:ptCount val="14"/>
                <c:pt idx="0">
                  <c:v>3.2136557610241825</c:v>
                </c:pt>
                <c:pt idx="1">
                  <c:v>0.45548654244306408</c:v>
                </c:pt>
                <c:pt idx="2">
                  <c:v>0.45657418576598308</c:v>
                </c:pt>
                <c:pt idx="3">
                  <c:v>-0.72106325706594887</c:v>
                </c:pt>
                <c:pt idx="4">
                  <c:v>-0.182730647600715</c:v>
                </c:pt>
                <c:pt idx="5">
                  <c:v>1.3093745647026145E-2</c:v>
                </c:pt>
                <c:pt idx="6">
                  <c:v>-6.8509147528221126E-2</c:v>
                </c:pt>
                <c:pt idx="7">
                  <c:v>-1.4576141158419653E-2</c:v>
                </c:pt>
                <c:pt idx="8">
                  <c:v>0.12064765725748683</c:v>
                </c:pt>
                <c:pt idx="9">
                  <c:v>0.54573643410852712</c:v>
                </c:pt>
                <c:pt idx="10">
                  <c:v>-0.25297816015883523</c:v>
                </c:pt>
                <c:pt idx="11">
                  <c:v>-0.32941307000998554</c:v>
                </c:pt>
                <c:pt idx="12">
                  <c:v>-3.8920878652164648E-2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3D-40CB-8618-7B60FD9E9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5FA-4B56-AB2A-DE2EAEFF374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TF'!$C$163:$C$175</c:f>
              <c:numCache>
                <c:formatCode>#,##0</c:formatCode>
                <c:ptCount val="13"/>
                <c:pt idx="0">
                  <c:v>299</c:v>
                </c:pt>
                <c:pt idx="1">
                  <c:v>241</c:v>
                </c:pt>
                <c:pt idx="2">
                  <c:v>206</c:v>
                </c:pt>
                <c:pt idx="3">
                  <c:v>201</c:v>
                </c:pt>
                <c:pt idx="4">
                  <c:v>190</c:v>
                </c:pt>
                <c:pt idx="5">
                  <c:v>145</c:v>
                </c:pt>
                <c:pt idx="6">
                  <c:v>243</c:v>
                </c:pt>
                <c:pt idx="7">
                  <c:v>199</c:v>
                </c:pt>
                <c:pt idx="8">
                  <c:v>103</c:v>
                </c:pt>
                <c:pt idx="9">
                  <c:v>95</c:v>
                </c:pt>
                <c:pt idx="10">
                  <c:v>139</c:v>
                </c:pt>
                <c:pt idx="11">
                  <c:v>125</c:v>
                </c:pt>
                <c:pt idx="12">
                  <c:v>2186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FA-4B56-AB2A-DE2EAEFF374B}"/>
            </c:ext>
          </c:extLst>
        </c:ser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5FA-4B56-AB2A-DE2EAEFF374B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117</c:v>
                </c:pt>
                <c:pt idx="1">
                  <c:v>133</c:v>
                </c:pt>
                <c:pt idx="2">
                  <c:v>271</c:v>
                </c:pt>
                <c:pt idx="3">
                  <c:v>309</c:v>
                </c:pt>
                <c:pt idx="4">
                  <c:v>178</c:v>
                </c:pt>
                <c:pt idx="5">
                  <c:v>122</c:v>
                </c:pt>
                <c:pt idx="6">
                  <c:v>166</c:v>
                </c:pt>
                <c:pt idx="7">
                  <c:v>236</c:v>
                </c:pt>
                <c:pt idx="8">
                  <c:v>289</c:v>
                </c:pt>
                <c:pt idx="9">
                  <c:v>306</c:v>
                </c:pt>
                <c:pt idx="10">
                  <c:v>256</c:v>
                </c:pt>
                <c:pt idx="11">
                  <c:v>363</c:v>
                </c:pt>
                <c:pt idx="12">
                  <c:v>2746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FA-4B56-AB2A-DE2EAEFF374B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5FA-4B56-AB2A-DE2EAEFF374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348</c:v>
                </c:pt>
                <c:pt idx="1">
                  <c:v>288</c:v>
                </c:pt>
                <c:pt idx="2">
                  <c:v>337</c:v>
                </c:pt>
                <c:pt idx="3">
                  <c:v>315</c:v>
                </c:pt>
                <c:pt idx="4">
                  <c:v>161</c:v>
                </c:pt>
                <c:pt idx="5">
                  <c:v>125</c:v>
                </c:pt>
                <c:pt idx="6">
                  <c:v>166</c:v>
                </c:pt>
                <c:pt idx="7">
                  <c:v>208</c:v>
                </c:pt>
                <c:pt idx="8">
                  <c:v>156</c:v>
                </c:pt>
                <c:pt idx="9">
                  <c:v>295</c:v>
                </c:pt>
                <c:pt idx="10">
                  <c:v>236</c:v>
                </c:pt>
                <c:pt idx="11">
                  <c:v>307</c:v>
                </c:pt>
                <c:pt idx="12">
                  <c:v>2942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5FA-4B56-AB2A-DE2EAEFF374B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5FA-4B56-AB2A-DE2EAEFF374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5FA-4B56-AB2A-DE2EAEFF374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271</c:v>
                </c:pt>
                <c:pt idx="1">
                  <c:v>301</c:v>
                </c:pt>
                <c:pt idx="2">
                  <c:v>308</c:v>
                </c:pt>
                <c:pt idx="3">
                  <c:v>215</c:v>
                </c:pt>
                <c:pt idx="4">
                  <c:v>70</c:v>
                </c:pt>
                <c:pt idx="5">
                  <c:v>70</c:v>
                </c:pt>
                <c:pt idx="6">
                  <c:v>55</c:v>
                </c:pt>
                <c:pt idx="7">
                  <c:v>228</c:v>
                </c:pt>
                <c:pt idx="8">
                  <c:v>203</c:v>
                </c:pt>
                <c:pt idx="9">
                  <c:v>240</c:v>
                </c:pt>
                <c:pt idx="10">
                  <c:v>181</c:v>
                </c:pt>
                <c:pt idx="12">
                  <c:v>2142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5FA-4B56-AB2A-DE2EAEFF37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5FA-4B56-AB2A-DE2EAEFF374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5FA-4B56-AB2A-DE2EAEFF374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5FA-4B56-AB2A-DE2EAEFF374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FA-4B56-AB2A-DE2EAEFF374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FA-4B56-AB2A-DE2EAEFF374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5FA-4B56-AB2A-DE2EAEFF374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5FA-4B56-AB2A-DE2EAEFF374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5FA-4B56-AB2A-DE2EAEFF374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5FA-4B56-AB2A-DE2EAEFF374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5FA-4B56-AB2A-DE2EAEFF374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5FA-4B56-AB2A-DE2EAEFF374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5FA-4B56-AB2A-DE2EAEFF374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5FA-4B56-AB2A-DE2EAEFF374B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-0.22126436781609193</c:v>
                </c:pt>
                <c:pt idx="1">
                  <c:v>4.513888888888884E-2</c:v>
                </c:pt>
                <c:pt idx="2">
                  <c:v>-8.6053412462907986E-2</c:v>
                </c:pt>
                <c:pt idx="3">
                  <c:v>-0.31746031746031744</c:v>
                </c:pt>
                <c:pt idx="4">
                  <c:v>-0.56521739130434789</c:v>
                </c:pt>
                <c:pt idx="5">
                  <c:v>-0.43999999999999995</c:v>
                </c:pt>
                <c:pt idx="6">
                  <c:v>-0.66867469879518071</c:v>
                </c:pt>
                <c:pt idx="7">
                  <c:v>9.6153846153846256E-2</c:v>
                </c:pt>
                <c:pt idx="8">
                  <c:v>0.30128205128205132</c:v>
                </c:pt>
                <c:pt idx="9">
                  <c:v>-0.18644067796610164</c:v>
                </c:pt>
                <c:pt idx="10">
                  <c:v>-0.23305084745762716</c:v>
                </c:pt>
                <c:pt idx="12">
                  <c:v>-0.18709677419354842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5FA-4B56-AB2A-DE2EAEFF374B}"/>
            </c:ext>
          </c:extLst>
        </c:ser>
        <c:ser>
          <c:idx val="4"/>
          <c:order val="5"/>
          <c:tx>
            <c:strRef>
              <c:f>'Viajeros entr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TF'!$O$163:$O$175</c:f>
              <c:numCache>
                <c:formatCode>0.0%</c:formatCode>
                <c:ptCount val="13"/>
                <c:pt idx="0">
                  <c:v>-9.3645484949832825E-2</c:v>
                </c:pt>
                <c:pt idx="1">
                  <c:v>0.24896265560165975</c:v>
                </c:pt>
                <c:pt idx="2">
                  <c:v>0.49514563106796117</c:v>
                </c:pt>
                <c:pt idx="3">
                  <c:v>6.9651741293532243E-2</c:v>
                </c:pt>
                <c:pt idx="4">
                  <c:v>-0.63157894736842102</c:v>
                </c:pt>
                <c:pt idx="5">
                  <c:v>-0.51724137931034475</c:v>
                </c:pt>
                <c:pt idx="6">
                  <c:v>-0.77366255144032925</c:v>
                </c:pt>
                <c:pt idx="7">
                  <c:v>0.14572864321608048</c:v>
                </c:pt>
                <c:pt idx="8">
                  <c:v>0.970873786407767</c:v>
                </c:pt>
                <c:pt idx="9">
                  <c:v>1.5263157894736841</c:v>
                </c:pt>
                <c:pt idx="10">
                  <c:v>0.30215827338129486</c:v>
                </c:pt>
                <c:pt idx="12">
                  <c:v>3.9301310043668103E-2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5FA-4B56-AB2A-DE2EAEFF37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BE-413B-A0EF-A6420E819ED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TF'!$C$185:$C$197</c:f>
              <c:numCache>
                <c:formatCode>#,##0</c:formatCode>
                <c:ptCount val="13"/>
                <c:pt idx="0">
                  <c:v>91</c:v>
                </c:pt>
                <c:pt idx="1">
                  <c:v>113</c:v>
                </c:pt>
                <c:pt idx="2">
                  <c:v>77</c:v>
                </c:pt>
                <c:pt idx="3">
                  <c:v>71</c:v>
                </c:pt>
                <c:pt idx="4">
                  <c:v>62</c:v>
                </c:pt>
                <c:pt idx="5">
                  <c:v>45</c:v>
                </c:pt>
                <c:pt idx="6">
                  <c:v>22</c:v>
                </c:pt>
                <c:pt idx="7">
                  <c:v>26</c:v>
                </c:pt>
                <c:pt idx="8">
                  <c:v>39</c:v>
                </c:pt>
                <c:pt idx="9">
                  <c:v>42</c:v>
                </c:pt>
                <c:pt idx="10">
                  <c:v>73</c:v>
                </c:pt>
                <c:pt idx="11">
                  <c:v>25</c:v>
                </c:pt>
                <c:pt idx="12">
                  <c:v>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BE-413B-A0EF-A6420E819ED4}"/>
            </c:ext>
          </c:extLst>
        </c:ser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FBE-413B-A0EF-A6420E819ED4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89</c:v>
                </c:pt>
                <c:pt idx="1">
                  <c:v>106</c:v>
                </c:pt>
                <c:pt idx="2">
                  <c:v>58</c:v>
                </c:pt>
                <c:pt idx="3">
                  <c:v>71</c:v>
                </c:pt>
                <c:pt idx="4">
                  <c:v>20</c:v>
                </c:pt>
                <c:pt idx="5">
                  <c:v>41</c:v>
                </c:pt>
                <c:pt idx="6">
                  <c:v>51</c:v>
                </c:pt>
                <c:pt idx="7">
                  <c:v>48</c:v>
                </c:pt>
                <c:pt idx="8">
                  <c:v>54</c:v>
                </c:pt>
                <c:pt idx="9">
                  <c:v>12</c:v>
                </c:pt>
                <c:pt idx="10">
                  <c:v>44</c:v>
                </c:pt>
                <c:pt idx="11">
                  <c:v>63</c:v>
                </c:pt>
                <c:pt idx="12">
                  <c:v>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BE-413B-A0EF-A6420E819ED4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FBE-413B-A0EF-A6420E819ED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76</c:v>
                </c:pt>
                <c:pt idx="1">
                  <c:v>66</c:v>
                </c:pt>
                <c:pt idx="2">
                  <c:v>95</c:v>
                </c:pt>
                <c:pt idx="3">
                  <c:v>67</c:v>
                </c:pt>
                <c:pt idx="4">
                  <c:v>41</c:v>
                </c:pt>
                <c:pt idx="5">
                  <c:v>29</c:v>
                </c:pt>
                <c:pt idx="6">
                  <c:v>24</c:v>
                </c:pt>
                <c:pt idx="7">
                  <c:v>57</c:v>
                </c:pt>
                <c:pt idx="8">
                  <c:v>18</c:v>
                </c:pt>
                <c:pt idx="9">
                  <c:v>75</c:v>
                </c:pt>
                <c:pt idx="10">
                  <c:v>69</c:v>
                </c:pt>
                <c:pt idx="11">
                  <c:v>92</c:v>
                </c:pt>
                <c:pt idx="12">
                  <c:v>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FBE-413B-A0EF-A6420E819ED4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FBE-413B-A0EF-A6420E819ED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FBE-413B-A0EF-A6420E819ED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165</c:v>
                </c:pt>
                <c:pt idx="1">
                  <c:v>88</c:v>
                </c:pt>
                <c:pt idx="2">
                  <c:v>82</c:v>
                </c:pt>
                <c:pt idx="3">
                  <c:v>45</c:v>
                </c:pt>
                <c:pt idx="4">
                  <c:v>7</c:v>
                </c:pt>
                <c:pt idx="5">
                  <c:v>7</c:v>
                </c:pt>
                <c:pt idx="6">
                  <c:v>5</c:v>
                </c:pt>
                <c:pt idx="7">
                  <c:v>40</c:v>
                </c:pt>
                <c:pt idx="8">
                  <c:v>67</c:v>
                </c:pt>
                <c:pt idx="9">
                  <c:v>87</c:v>
                </c:pt>
                <c:pt idx="10">
                  <c:v>98</c:v>
                </c:pt>
                <c:pt idx="12">
                  <c:v>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FBE-413B-A0EF-A6420E819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BE-413B-A0EF-A6420E819ED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BE-413B-A0EF-A6420E819ED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BE-413B-A0EF-A6420E819ED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BE-413B-A0EF-A6420E819ED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BE-413B-A0EF-A6420E819ED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BE-413B-A0EF-A6420E819ED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BE-413B-A0EF-A6420E819ED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FBE-413B-A0EF-A6420E819ED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FBE-413B-A0EF-A6420E819ED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FBE-413B-A0EF-A6420E819ED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FBE-413B-A0EF-A6420E819ED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FBE-413B-A0EF-A6420E819ED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FBE-413B-A0EF-A6420E819ED4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1.1710526315789473</c:v>
                </c:pt>
                <c:pt idx="1">
                  <c:v>0.33333333333333326</c:v>
                </c:pt>
                <c:pt idx="2">
                  <c:v>-0.13684210526315788</c:v>
                </c:pt>
                <c:pt idx="3">
                  <c:v>-0.32835820895522383</c:v>
                </c:pt>
                <c:pt idx="4">
                  <c:v>-0.82926829268292679</c:v>
                </c:pt>
                <c:pt idx="5">
                  <c:v>-0.75862068965517238</c:v>
                </c:pt>
                <c:pt idx="6">
                  <c:v>-0.79166666666666663</c:v>
                </c:pt>
                <c:pt idx="7">
                  <c:v>-0.29824561403508776</c:v>
                </c:pt>
                <c:pt idx="8">
                  <c:v>2.7222222222222223</c:v>
                </c:pt>
                <c:pt idx="9">
                  <c:v>0.15999999999999992</c:v>
                </c:pt>
                <c:pt idx="10">
                  <c:v>0.42028985507246386</c:v>
                </c:pt>
                <c:pt idx="12">
                  <c:v>0.11993517017828204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FBE-413B-A0EF-A6420E819ED4}"/>
            </c:ext>
          </c:extLst>
        </c:ser>
        <c:ser>
          <c:idx val="4"/>
          <c:order val="5"/>
          <c:tx>
            <c:strRef>
              <c:f>'Viajeros entr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TF'!$O$185:$O$197</c:f>
              <c:numCache>
                <c:formatCode>0.0%</c:formatCode>
                <c:ptCount val="13"/>
                <c:pt idx="0">
                  <c:v>0.81318681318681318</c:v>
                </c:pt>
                <c:pt idx="1">
                  <c:v>-0.22123893805309736</c:v>
                </c:pt>
                <c:pt idx="2">
                  <c:v>6.4935064935064846E-2</c:v>
                </c:pt>
                <c:pt idx="3">
                  <c:v>-0.36619718309859151</c:v>
                </c:pt>
                <c:pt idx="4">
                  <c:v>-0.88709677419354838</c:v>
                </c:pt>
                <c:pt idx="5">
                  <c:v>-0.84444444444444444</c:v>
                </c:pt>
                <c:pt idx="6">
                  <c:v>-0.77272727272727271</c:v>
                </c:pt>
                <c:pt idx="7">
                  <c:v>0.53846153846153855</c:v>
                </c:pt>
                <c:pt idx="8">
                  <c:v>0.71794871794871784</c:v>
                </c:pt>
                <c:pt idx="9">
                  <c:v>1.0714285714285716</c:v>
                </c:pt>
                <c:pt idx="10">
                  <c:v>0.34246575342465757</c:v>
                </c:pt>
                <c:pt idx="12">
                  <c:v>4.5385779122541603E-2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FBE-413B-A0EF-A6420E819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2.xml"/><Relationship Id="rId5" Type="http://schemas.openxmlformats.org/officeDocument/2006/relationships/chart" Target="../charts/chart63.xml"/><Relationship Id="rId4" Type="http://schemas.openxmlformats.org/officeDocument/2006/relationships/image" Target="../media/image6.pn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4.xml"/><Relationship Id="rId5" Type="http://schemas.openxmlformats.org/officeDocument/2006/relationships/chart" Target="../charts/chart65.xml"/><Relationship Id="rId4" Type="http://schemas.openxmlformats.org/officeDocument/2006/relationships/image" Target="../media/image6.png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6.xml"/><Relationship Id="rId6" Type="http://schemas.openxmlformats.org/officeDocument/2006/relationships/chart" Target="../charts/chart68.xml"/><Relationship Id="rId5" Type="http://schemas.openxmlformats.org/officeDocument/2006/relationships/image" Target="../media/image6.png"/><Relationship Id="rId4" Type="http://schemas.openxmlformats.org/officeDocument/2006/relationships/chart" Target="../charts/chart67.xml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9.xml"/><Relationship Id="rId6" Type="http://schemas.openxmlformats.org/officeDocument/2006/relationships/chart" Target="../charts/chart71.xml"/><Relationship Id="rId5" Type="http://schemas.openxmlformats.org/officeDocument/2006/relationships/image" Target="../media/image6.png"/><Relationship Id="rId4" Type="http://schemas.openxmlformats.org/officeDocument/2006/relationships/chart" Target="../charts/chart70.xml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6" Type="http://schemas.openxmlformats.org/officeDocument/2006/relationships/chart" Target="../charts/chart74.xml"/><Relationship Id="rId5" Type="http://schemas.openxmlformats.org/officeDocument/2006/relationships/image" Target="../media/image6.png"/><Relationship Id="rId4" Type="http://schemas.openxmlformats.org/officeDocument/2006/relationships/chart" Target="../charts/chart73.xml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75.xml"/><Relationship Id="rId4" Type="http://schemas.openxmlformats.org/officeDocument/2006/relationships/image" Target="../media/image2.png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4" Type="http://schemas.openxmlformats.org/officeDocument/2006/relationships/image" Target="../media/image2.png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77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6.xml"/><Relationship Id="rId6" Type="http://schemas.openxmlformats.org/officeDocument/2006/relationships/chart" Target="../charts/chart18.xml"/><Relationship Id="rId5" Type="http://schemas.openxmlformats.org/officeDocument/2006/relationships/chart" Target="../charts/chart17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19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1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.xml"/><Relationship Id="rId13" Type="http://schemas.openxmlformats.org/officeDocument/2006/relationships/chart" Target="../charts/chart35.xml"/><Relationship Id="rId3" Type="http://schemas.openxmlformats.org/officeDocument/2006/relationships/image" Target="../media/image3.png"/><Relationship Id="rId7" Type="http://schemas.openxmlformats.org/officeDocument/2006/relationships/chart" Target="../charts/chart29.xml"/><Relationship Id="rId12" Type="http://schemas.openxmlformats.org/officeDocument/2006/relationships/chart" Target="../charts/chart3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6.xml"/><Relationship Id="rId6" Type="http://schemas.openxmlformats.org/officeDocument/2006/relationships/chart" Target="../charts/chart28.xml"/><Relationship Id="rId11" Type="http://schemas.openxmlformats.org/officeDocument/2006/relationships/chart" Target="../charts/chart33.xml"/><Relationship Id="rId5" Type="http://schemas.openxmlformats.org/officeDocument/2006/relationships/chart" Target="../charts/chart27.xml"/><Relationship Id="rId15" Type="http://schemas.openxmlformats.org/officeDocument/2006/relationships/chart" Target="../charts/chart37.xml"/><Relationship Id="rId10" Type="http://schemas.openxmlformats.org/officeDocument/2006/relationships/chart" Target="../charts/chart32.xml"/><Relationship Id="rId4" Type="http://schemas.openxmlformats.org/officeDocument/2006/relationships/image" Target="../media/image2.png"/><Relationship Id="rId9" Type="http://schemas.openxmlformats.org/officeDocument/2006/relationships/chart" Target="../charts/chart31.xml"/><Relationship Id="rId14" Type="http://schemas.openxmlformats.org/officeDocument/2006/relationships/chart" Target="../charts/chart3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5" Type="http://schemas.openxmlformats.org/officeDocument/2006/relationships/chart" Target="../charts/chart39.xml"/><Relationship Id="rId4" Type="http://schemas.openxmlformats.org/officeDocument/2006/relationships/image" Target="../media/image2.pn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6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13" Type="http://schemas.openxmlformats.org/officeDocument/2006/relationships/chart" Target="../charts/chart49.xml"/><Relationship Id="rId3" Type="http://schemas.openxmlformats.org/officeDocument/2006/relationships/image" Target="../media/image3.png"/><Relationship Id="rId7" Type="http://schemas.openxmlformats.org/officeDocument/2006/relationships/chart" Target="../charts/chart43.xml"/><Relationship Id="rId12" Type="http://schemas.openxmlformats.org/officeDocument/2006/relationships/chart" Target="../charts/chart48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2.xml"/><Relationship Id="rId1" Type="http://schemas.openxmlformats.org/officeDocument/2006/relationships/chart" Target="../charts/chart40.xml"/><Relationship Id="rId6" Type="http://schemas.openxmlformats.org/officeDocument/2006/relationships/chart" Target="../charts/chart42.xml"/><Relationship Id="rId11" Type="http://schemas.openxmlformats.org/officeDocument/2006/relationships/chart" Target="../charts/chart47.xml"/><Relationship Id="rId5" Type="http://schemas.openxmlformats.org/officeDocument/2006/relationships/chart" Target="../charts/chart41.xml"/><Relationship Id="rId15" Type="http://schemas.openxmlformats.org/officeDocument/2006/relationships/chart" Target="../charts/chart51.xml"/><Relationship Id="rId10" Type="http://schemas.openxmlformats.org/officeDocument/2006/relationships/chart" Target="../charts/chart46.xml"/><Relationship Id="rId4" Type="http://schemas.openxmlformats.org/officeDocument/2006/relationships/image" Target="../media/image2.png"/><Relationship Id="rId9" Type="http://schemas.openxmlformats.org/officeDocument/2006/relationships/chart" Target="../charts/chart45.xml"/><Relationship Id="rId14" Type="http://schemas.openxmlformats.org/officeDocument/2006/relationships/chart" Target="../charts/chart50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5" Type="http://schemas.openxmlformats.org/officeDocument/2006/relationships/chart" Target="../charts/chart54.xml"/><Relationship Id="rId4" Type="http://schemas.openxmlformats.org/officeDocument/2006/relationships/image" Target="../media/image2.pn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5" Type="http://schemas.openxmlformats.org/officeDocument/2006/relationships/chart" Target="../charts/chart56.xml"/><Relationship Id="rId4" Type="http://schemas.openxmlformats.org/officeDocument/2006/relationships/image" Target="../media/image2.pn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image" Target="../media/image6.png"/><Relationship Id="rId5" Type="http://schemas.openxmlformats.org/officeDocument/2006/relationships/chart" Target="../charts/chart59.xml"/><Relationship Id="rId4" Type="http://schemas.openxmlformats.org/officeDocument/2006/relationships/image" Target="../media/image5.jpeg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0.xml"/><Relationship Id="rId5" Type="http://schemas.openxmlformats.org/officeDocument/2006/relationships/chart" Target="../charts/chart61.xml"/><Relationship Id="rId4" Type="http://schemas.openxmlformats.org/officeDocument/2006/relationships/image" Target="../media/image6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6A4474E-4601-4CC5-B889-E8F5279C1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CD366A5D-B240-4DF9-8110-D9808E7444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8C64212-A17F-45FE-8FC2-EDC62E2E78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9E046F8-C7E2-4945-AC54-98D1467C6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7697DB7-2E55-486A-8DAF-CE8862B66D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3.307 viajeros 
cuota: 98,3%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0 viajeros
cuota: 0,0%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A2780E77-1BB3-4463-A118-CB4001F163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EF6EE25-ABA9-4960-BF2C-286946E27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F4419CB6-D3E0-4B62-93CE-DC2234CB0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95EE6FD-07B3-4520-ACA0-196F5348E7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Granadilla de Abona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6.601 viajeros 
cuota: 98,4%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0 viajeros
cuota: 0,0%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AE5C693D-D237-4C28-8FFD-F80A8B2C65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3EE19AC-B312-4794-91F8-0EB2152BB8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D9475392-F4AF-40BF-8B8E-6C07BBDB7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4D33DD9-B0A8-4E44-9220-59B25FAA1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5D29255-DE98-4A1E-A71F-DCFFAF65C6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7582F36-E822-4518-8D93-B761E2DDFD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E9BE696-4B3A-4F93-AEAA-70D5C8881B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AB8E48EB-A582-45E0-988F-652E873BB8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80602C1A-F482-4C5D-80E1-5F4696DC7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71DD266-3DDE-47DD-B06F-8445415771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B832224C-05D5-4F75-8AE2-088C15360B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5FD8C75-889F-4F50-8EAF-77EFAA3666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5D8EE3DD-5568-49D4-9927-0A6A4B0395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4537E36-8C6F-44B2-A8AD-89BC34F36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E6CDBEE-E58C-4EB9-9395-81932FAD8F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3321AB6-E61E-4EC9-80CB-AAF0D0CA3C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ABE8AF5-6F8B-46E1-9F00-FDF25A0000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03D2381-AC01-4DFA-9EFC-BCE6961B0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941C71E-32B4-498F-81C2-CE4CBE4825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3A20A99-CBC0-44A9-8257-5B4D03640E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B36D153-01C3-46E7-9815-89B7FD494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020C068-43D6-4605-A0C7-027CACE23C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89D02AE-D0D2-4FEC-A29F-9E0AD971E7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252B213-40AA-4D4B-968F-59E70C3EA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AE994E6-328B-4F3F-88D4-B2537F88F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B5619B6-46EC-4395-B2BB-1BAFDFC08E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D4A00FD-5056-47FD-BE76-EE318D59C9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7AE2711-843D-491E-A0FF-5E88F346C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B146EE4-ED25-467B-8A94-91D4BA0509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1429F27-80E8-4831-8B4D-7ED3B0457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FDC7A97-93F7-4CE1-A23D-343F6D699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A35B98E-F22B-4BE8-83B2-9BDAE23224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Granadilla de Abona</a:t>
          </a:fld>
          <a:endParaRPr lang="es-ES" sz="1100"/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00C792D-C125-43DD-B6D3-EFCD95CF88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551553C-DD0A-419E-80AF-7AC359F023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BB3CC03-713C-4973-BEC9-FD84A8108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25</xdr:row>
      <xdr:rowOff>76200</xdr:rowOff>
    </xdr:from>
    <xdr:to>
      <xdr:col>15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CA68A53-1591-4E13-BF1F-05ED6637E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46</xdr:row>
      <xdr:rowOff>142875</xdr:rowOff>
    </xdr:from>
    <xdr:to>
      <xdr:col>15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7745A39-F27E-4626-B3C2-E3F85EBF9D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6:$D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Granadilla de Abona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8:$D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Granadilla de Abona</a:t>
          </a:fld>
          <a:endParaRPr lang="es-ES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8A4FC1F-48C2-4611-A01E-E16EFF842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74937D2-37D1-4F28-B6FA-4A36DB5DE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F289F0C-2D46-4F19-A354-D6AE401DFD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9C19EA9-7DBD-477E-A7FA-FE0148447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5FA0931-BF9D-409A-9ECF-B223761027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D8E00D3-5FA6-4618-88AB-28C201452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396875</xdr:colOff>
      <xdr:row>2</xdr:row>
      <xdr:rowOff>95250</xdr:rowOff>
    </xdr:from>
    <xdr:to>
      <xdr:col>40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4BB041AA-D9D8-4890-9FB4-6CD2CA0513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P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B79FE31-ED41-4996-ABD7-D413D9303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9525</xdr:colOff>
      <xdr:row>5</xdr:row>
      <xdr:rowOff>266700</xdr:rowOff>
    </xdr:from>
    <xdr:to>
      <xdr:col>34</xdr:col>
      <xdr:colOff>443865</xdr:colOff>
      <xdr:row>29</xdr:row>
      <xdr:rowOff>53340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5923A5AE-85E1-40EC-A571-745ABA6FCB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86800EB-9BFA-4922-9F6B-1548D8271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N$6:$V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3DB2B80-87E1-4CB0-A35C-C17E854F3095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6747F18-34BD-42A8-830D-A7C8334A3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A5E7B61-860A-4C58-A292-528F46A52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53B08D46-B44E-4462-84AF-91FC96823E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0EFE7A2-714C-4A39-BCB6-AF97F83921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ED982E9-32C1-4405-B59A-538BB49F2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EDFD24D3-9005-4357-929D-E75CB04CB3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878FA0-FDA8-4E77-941D-CBDD397055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57E93D0-E7FC-4F11-83EE-DC24FA632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571500</xdr:colOff>
      <xdr:row>3</xdr:row>
      <xdr:rowOff>228600</xdr:rowOff>
    </xdr:from>
    <xdr:to>
      <xdr:col>40</xdr:col>
      <xdr:colOff>243840</xdr:colOff>
      <xdr:row>27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3EF61ED7-ECE8-44C4-B6DC-59892D748B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EDE6C482-C2DF-4A38-85F7-C410A1AB64FC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78A28EA8-2D83-C1A2-F5A5-4D2610A0530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73E5A8B8-52EF-9D1D-9E07-DDF02E8EEC2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6689739-35FF-428C-BFF0-CED0F9BBE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9CEEDE2-16A2-4641-8DD9-A065D34CB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91EE966-B5E7-4B15-A979-A729A03764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C65794C-742E-4CC4-AB3F-E15AB2D66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94E225B-763A-4EBF-92E8-78291B4400C2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34494BE3-4EF7-08F8-434E-52DBE6624FF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C6F557B0-A195-E9F7-6FFA-A9C970DFB4E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929CD90-999A-43B2-BC18-AB64B3B88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ACE7A1A-DDD2-4384-AB91-5A25DDB61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20</xdr:col>
      <xdr:colOff>695325</xdr:colOff>
      <xdr:row>2</xdr:row>
      <xdr:rowOff>38100</xdr:rowOff>
    </xdr:from>
    <xdr:to>
      <xdr:col>33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DD18C417-6D01-4D6E-9F08-AA7ABF1637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L$5:$T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FCECE14-C5CD-40C7-9FCA-32A81EAFCD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9086DA3-A3C9-42BB-8CB1-063CF3F24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28</xdr:col>
      <xdr:colOff>190499</xdr:colOff>
      <xdr:row>1</xdr:row>
      <xdr:rowOff>28575</xdr:rowOff>
    </xdr:from>
    <xdr:to>
      <xdr:col>41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4A4809C7-3C4F-4D19-9F71-C4099555AF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Q$4:$AB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F665A32E-1C92-417B-92F1-86EBCF4CEBE4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117FB423-C040-7F09-BA7F-F7C60F033FA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AA3F6D58-F90C-90A8-0A26-1A62708DDA6B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E81A93F-A72A-4823-8F49-CDF98AFDA1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286FE1F-693A-494A-992F-A259DF5ECE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914805B-7596-4F2B-8B7D-3F37F258C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94E54F8-35D8-43D5-83A2-9831E5AFB0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0FE5BA7-D7CE-42F3-9F13-5DF4398EB9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C3BDFC4-D0DA-4366-BA2C-738554C103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47EA4D9-8DEB-4220-A173-B196DD45B3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DBEAACC8-2F68-45D0-B191-ACAA803BA7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38100</xdr:colOff>
      <xdr:row>135</xdr:row>
      <xdr:rowOff>0</xdr:rowOff>
    </xdr:from>
    <xdr:to>
      <xdr:col>26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99F1107E-51C0-4CF8-B0D0-AF00C0E7B0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38100</xdr:colOff>
      <xdr:row>156</xdr:row>
      <xdr:rowOff>171450</xdr:rowOff>
    </xdr:from>
    <xdr:to>
      <xdr:col>26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213B6BB3-BCDA-4A34-908F-20757261E3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EED68AF4-2BB9-4437-8C70-80E94C211B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1BBEFAFB-7298-4B74-99E3-82B0DF0549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19050</xdr:colOff>
      <xdr:row>223</xdr:row>
      <xdr:rowOff>0</xdr:rowOff>
    </xdr:from>
    <xdr:to>
      <xdr:col>26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B2B5CF57-5AC1-46B0-89AB-A484C7D038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249</xdr:row>
      <xdr:rowOff>0</xdr:rowOff>
    </xdr:from>
    <xdr:to>
      <xdr:col>26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4D460EC0-2C46-46A2-8EE2-A2936830B7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D36395-095B-4971-879D-975BF1C06D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7A0B899-0890-43DA-8DA9-1E02E516D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87F7B8B-D67B-434A-90C8-426780536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4081054-6350-41CA-9FFD-AA820A3346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33FCAB3-BA43-4103-B100-5127BA52C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AB369E2-7ADA-47F9-ABAE-D3698C02D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O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A0195E6-049C-4ED5-9947-A435510B1A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85725</xdr:colOff>
      <xdr:row>3</xdr:row>
      <xdr:rowOff>47625</xdr:rowOff>
    </xdr:from>
    <xdr:ext cx="767715" cy="666750"/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5F9ED6A-FE73-417E-8BA5-AF070F0ABB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874520" cy="514631"/>
    <xdr:pic>
      <xdr:nvPicPr>
        <xdr:cNvPr id="4" name="Imagen 3">
          <a:extLst>
            <a:ext uri="{FF2B5EF4-FFF2-40B4-BE49-F238E27FC236}">
              <a16:creationId xmlns:a16="http://schemas.microsoft.com/office/drawing/2014/main" id="{A1B46C19-A956-4085-9F90-2F5B77FB2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one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953877B-24E8-4FB1-8D1A-422F80D568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Granadilla de Abona</a:t>
          </a:fld>
          <a:endParaRPr lang="es-ES" sz="1100"/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A35C16F-4785-4B1B-A55F-77E30C271C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7965ECE-86AC-447C-A706-EADA69AAF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C55DB3B-1554-42F1-BEBE-77CBC9DD17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C7C889C-A389-4FB7-85AF-30FA15BC7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EBB306E-8800-409E-939F-AB1A613974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3F80875-3CFE-4E7B-8ACC-3533E1337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79378676-37DC-4D94-B5F4-ED6F7A27E16F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451B642F-1B6F-B158-7253-CDEFA425B74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637A4920-CE42-CD72-0BB4-4A340B5F11D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7F55BCC-2A8E-4636-B2A4-8689B90BD1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5C95AA8-00B6-4306-9B59-93863472A2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030635A-1AC0-4E44-A658-A8FC21B4D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304757A-D99A-40E5-977F-9C98C9804A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27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B2FD446-5E06-4C23-B72E-DCD372A1DD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E6C2CAB-E9DE-4F09-9C42-8380F7FDC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FC12572-D52E-4C6E-8BFC-A629D88095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E1DFA004-A5D9-47AE-8EBF-E413BDAA1E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285749</xdr:colOff>
      <xdr:row>134</xdr:row>
      <xdr:rowOff>66676</xdr:rowOff>
    </xdr:from>
    <xdr:to>
      <xdr:col>27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E0383DE9-357B-4D57-B304-5656D1EF21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28C64AC5-04B5-46B6-9B0C-9E8A81CDAD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ACE05D2C-9E2C-470A-A7D6-6D249FEC25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1CBE8453-E34F-4826-B5DF-84F4C57D97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6BA34507-0BED-4CDE-8F0E-A1F4E3685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7C21AA25-31FD-4F6A-87DD-D2144E8103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8342F7E7-5CE7-4B52-8409-47C7135B15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B55EFEDE-28A0-41B8-AEF5-2AECC53AEE35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FB74800-F402-47B6-5735-9AA177E8223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27DECDAA-E84F-94C7-EE0A-EF9481E8F98E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ADE4B48-E4BB-416E-B61C-0BEAFD6905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A95120C-7F19-481E-8612-79AC7A0A2C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5F86297-7C27-44D2-AB79-6B17DC252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3B63BB6-9946-44E5-AA18-7CA5C8D4A2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63C9EBC-7403-4311-BE72-4787A09B8B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B854BF9-0311-479E-859F-1E2A496267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6926FDA-BBC9-40F1-8CF3-1B8245AD21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AB20F860-1327-4D42-9CA7-E26454BC19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619124</xdr:colOff>
      <xdr:row>134</xdr:row>
      <xdr:rowOff>95251</xdr:rowOff>
    </xdr:from>
    <xdr:to>
      <xdr:col>27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24CBD27A-B8CC-4925-94AB-34BE87ED7F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1C5DADE1-3C53-4CF6-A2EE-6277F6A13F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C5FA74A9-0C3C-4AB1-9521-9E8C0AF53E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F28A6F6B-AE2D-4132-A0E4-D0A4A0AD55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7D4FB6A7-DEB0-4867-A4D8-EAB2A77774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B1D6BC5B-D600-4D0C-ABBD-4B9CCDF356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8AAF13A8-2EF5-47CC-9A39-D412DB9314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409574</xdr:colOff>
      <xdr:row>2</xdr:row>
      <xdr:rowOff>142874</xdr:rowOff>
    </xdr:from>
    <xdr:to>
      <xdr:col>26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D5A044E-A1D0-4944-B238-1CF6F074EE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4FCA865-7C8A-428F-8888-A5751E3AD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EB49E84-A896-4192-857E-C19307A57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342900</xdr:colOff>
      <xdr:row>25</xdr:row>
      <xdr:rowOff>114300</xdr:rowOff>
    </xdr:from>
    <xdr:to>
      <xdr:col>26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FC57381-AED0-404B-94DC-C25AE8C6CD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Granadilla de Abona</a:t>
          </a:fld>
          <a:endParaRPr lang="es-ES" sz="1100"/>
        </a:p>
      </cdr:txBody>
    </cdr: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7D203B13-8C0A-4B1F-B2A8-A1A11E44909E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DFB161E3-FFE4-544E-3ADE-A0FE5608394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F252B83D-8E69-8A5B-1795-61529316A01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704849</xdr:colOff>
      <xdr:row>3</xdr:row>
      <xdr:rowOff>104774</xdr:rowOff>
    </xdr:from>
    <xdr:to>
      <xdr:col>26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16DF753-E73B-4205-83D2-2A9AACD5F1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1E3D299-9330-4A81-8CA9-702F45EFC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4B602B04-181B-4F9B-B084-5AAB43CDC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904875</xdr:colOff>
      <xdr:row>24</xdr:row>
      <xdr:rowOff>180975</xdr:rowOff>
    </xdr:from>
    <xdr:to>
      <xdr:col>27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332C5A9-0651-4CFA-979A-B93C3642B6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Granadilla de Abona</a:t>
          </a:fld>
          <a:endParaRPr lang="es-ES" sz="1100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AB0B4937-9F7C-419B-9D98-8F3B6FC73DB2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A88EBACB-5052-7259-EECE-FCD88398D25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BA3ADE55-B26A-F66B-FB85-CA2F4CE50D3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8CABE27-7017-48F9-8D0D-8A88984EFF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A8B3F25-BE1B-465B-8149-F8D6D8A35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0FA779C-1E08-4874-9FF4-2AA988AC1579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5B59961D-9F53-543F-E417-D429D0AE90A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5F377830-F1F4-0AC6-D87B-13195443FBAE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5A158C2-B6A6-40FA-9164-47A97D3C96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EE343CE-AB81-4FF7-B8E4-849257A779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0BE4496-0433-4CB4-9FD0-89AF372DC4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6F8B0C02-A8C8-4AC8-9247-B49EFEBA24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49BE14EA-5749-4924-9D23-6D0D78483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-49,6%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6.705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66,6%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Granadilla de Abona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Granadilla de Abona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6.705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66,6%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99C7DFCC-ECB4-49C1-B8FC-C5E9ED29F6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F1F974E-E705-402D-B7AD-C65C9FB76F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71B77C77-8E52-47F0-B174-196FA2834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92DB9AA-0C8B-4BA7-A7A4-FDC08799DB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Granadilla de Abona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9.908 viajeros 
cuota: 98,4%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0 viajeros
cuota: 0,0%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turismodetenerife.sharepoint.com/sites/INVESTIGACION/Documentos%20compartidos/General/Encuesta%20Alojam%20Tur&#237;sticos%20(ISTAC)/2024/Municipios/octubre/Indicadores%20alojativos%20Guia%20octubre%202024.xlsx" TargetMode="External"/><Relationship Id="rId1" Type="http://schemas.openxmlformats.org/officeDocument/2006/relationships/externalLinkPath" Target="/sites/INVESTIGACION/Documentos%20compartidos/General/Encuesta%20Alojam%20Tur&#237;sticos%20(ISTAC)/2024/Municipios/octubre/Indicadores%20alojativos%20Guia%20octubre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enú principal"/>
      <sheetName val="Resumen indicadores (aloj)"/>
      <sheetName val="Resumen indicadores municipios "/>
      <sheetName val="Oferta alojativa"/>
      <sheetName val="Plazas aloj islas cat y tipolog"/>
      <sheetName val="Establecim aloj islas cat y tip"/>
      <sheetName val="viajeros entrados"/>
      <sheetName val="Viajeros entr evol mensu TF"/>
      <sheetName val="Viajeros entr evol mensu TF15-2"/>
      <sheetName val="Viajeros entr evol mensu TF cat"/>
      <sheetName val="Viajeros entr evol anual TF cat"/>
      <sheetName val="Viajeros entr ti-cat ultimo mes"/>
      <sheetName val="viaj entrados lugar resid años "/>
      <sheetName val="viaj entrados lugar residencia"/>
      <sheetName val="viaj entrados lugar residen acu"/>
      <sheetName val="viaj entrados lugar residen hot"/>
      <sheetName val="viaj entrados lugar residen apt"/>
      <sheetName val="viaj entrados lugar residen cat"/>
      <sheetName val="viaj entr lugar res año categor"/>
      <sheetName val="viajeros alojados"/>
      <sheetName val="viaj aloj lugar residen mes"/>
      <sheetName val="viaj alojados lugar residen acu"/>
      <sheetName val="Pernoctaciones"/>
      <sheetName val="Pernoctaciones evol mensu TF"/>
      <sheetName val="Pernocta evol mensu TF cat"/>
      <sheetName val="Pernoctaciones lugar reside"/>
      <sheetName val="Pernoctaciones lugar residen ac"/>
      <sheetName val="Pernoctaciones lugar reside año"/>
      <sheetName val="Estancia media"/>
      <sheetName val="EM evol menusual lugar resd"/>
      <sheetName val="EM evol mensu TF cat "/>
      <sheetName val="Tasa de ocupación"/>
      <sheetName val="tasa de ocupación evol mens"/>
      <sheetName val="indicadores rentabilidad"/>
      <sheetName val="ADR RevPAR ingresos totales ult"/>
      <sheetName val="viajeros españoles"/>
      <sheetName val="distribución españoles x Resid"/>
      <sheetName val="distribución españoles x cate"/>
      <sheetName val="distribución peninsulare x cate"/>
      <sheetName val="distribución canarios x cate"/>
      <sheetName val="distribución españoles x mun al"/>
      <sheetName val="distribución peninsula x munici"/>
      <sheetName val="distribución canarias x munici"/>
      <sheetName val="evolución anual viaj ent españo"/>
      <sheetName val="evolución anual viaj ent penins"/>
      <sheetName val="evolución anual viaj ent canar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7">
          <cell r="C7">
            <v>2019</v>
          </cell>
          <cell r="I7" t="str">
            <v>2022</v>
          </cell>
          <cell r="K7">
            <v>2023</v>
          </cell>
          <cell r="M7">
            <v>2024</v>
          </cell>
        </row>
        <row r="8">
          <cell r="N8" t="str">
            <v>var 24/23</v>
          </cell>
          <cell r="O8" t="str">
            <v>var 24/19</v>
          </cell>
        </row>
        <row r="9">
          <cell r="A9" t="str">
            <v>ene</v>
          </cell>
          <cell r="B9" t="str">
            <v>Enero</v>
          </cell>
          <cell r="C9">
            <v>64732</v>
          </cell>
          <cell r="I9">
            <v>70697</v>
          </cell>
          <cell r="K9">
            <v>120145</v>
          </cell>
          <cell r="M9">
            <v>89491</v>
          </cell>
          <cell r="N9">
            <v>-0.25514170377460565</v>
          </cell>
          <cell r="O9">
            <v>0.38248470617314467</v>
          </cell>
        </row>
        <row r="10">
          <cell r="A10" t="str">
            <v>feb</v>
          </cell>
          <cell r="B10" t="str">
            <v>Febrero</v>
          </cell>
          <cell r="C10">
            <v>66960</v>
          </cell>
          <cell r="I10">
            <v>56495</v>
          </cell>
          <cell r="K10">
            <v>116676</v>
          </cell>
          <cell r="M10">
            <v>145638</v>
          </cell>
          <cell r="N10">
            <v>0.24822585621721682</v>
          </cell>
          <cell r="O10">
            <v>1.1749999999999998</v>
          </cell>
        </row>
        <row r="11">
          <cell r="A11" t="str">
            <v>mar</v>
          </cell>
          <cell r="B11" t="str">
            <v>Marzo</v>
          </cell>
          <cell r="C11">
            <v>64209</v>
          </cell>
          <cell r="I11">
            <v>68397</v>
          </cell>
          <cell r="K11">
            <v>107722</v>
          </cell>
          <cell r="M11">
            <v>129096</v>
          </cell>
          <cell r="N11">
            <v>0.19841815042424016</v>
          </cell>
          <cell r="O11">
            <v>1.0105592673924217</v>
          </cell>
        </row>
        <row r="12">
          <cell r="A12" t="str">
            <v>abr</v>
          </cell>
          <cell r="B12" t="str">
            <v>Abril</v>
          </cell>
          <cell r="C12">
            <v>74713</v>
          </cell>
          <cell r="I12">
            <v>76269</v>
          </cell>
          <cell r="K12">
            <v>71493</v>
          </cell>
          <cell r="M12">
            <v>122581</v>
          </cell>
          <cell r="N12">
            <v>0.71458744212720116</v>
          </cell>
          <cell r="O12">
            <v>0.64069171362413502</v>
          </cell>
        </row>
        <row r="13">
          <cell r="A13" t="str">
            <v>may</v>
          </cell>
          <cell r="B13" t="str">
            <v>Mayo</v>
          </cell>
          <cell r="C13">
            <v>55886</v>
          </cell>
          <cell r="I13">
            <v>68461</v>
          </cell>
          <cell r="K13">
            <v>41121</v>
          </cell>
          <cell r="M13">
            <v>124784</v>
          </cell>
          <cell r="N13">
            <v>2.03455655261302</v>
          </cell>
          <cell r="O13">
            <v>1.2328311204952942</v>
          </cell>
        </row>
        <row r="14">
          <cell r="A14" t="str">
            <v>jun</v>
          </cell>
          <cell r="B14" t="str">
            <v>Junio</v>
          </cell>
          <cell r="C14">
            <v>62055</v>
          </cell>
          <cell r="I14">
            <v>50889</v>
          </cell>
          <cell r="K14">
            <v>61354</v>
          </cell>
          <cell r="M14">
            <v>78527</v>
          </cell>
          <cell r="N14">
            <v>0.27990025100237959</v>
          </cell>
          <cell r="O14">
            <v>0.2654419466602207</v>
          </cell>
        </row>
        <row r="15">
          <cell r="A15" t="str">
            <v>jul</v>
          </cell>
          <cell r="B15" t="str">
            <v>Julio</v>
          </cell>
          <cell r="C15">
            <v>80379</v>
          </cell>
          <cell r="I15">
            <v>137368</v>
          </cell>
          <cell r="K15">
            <v>132622</v>
          </cell>
          <cell r="M15">
            <v>99510</v>
          </cell>
          <cell r="N15">
            <v>-0.24967200012064361</v>
          </cell>
          <cell r="O15">
            <v>0.23800992796625975</v>
          </cell>
        </row>
        <row r="16">
          <cell r="A16" t="str">
            <v>ago</v>
          </cell>
          <cell r="B16" t="str">
            <v>Agosto</v>
          </cell>
          <cell r="C16">
            <v>94508</v>
          </cell>
          <cell r="I16">
            <v>125617</v>
          </cell>
          <cell r="K16">
            <v>71685</v>
          </cell>
          <cell r="M16">
            <v>168193</v>
          </cell>
          <cell r="N16">
            <v>1.3462788588965613</v>
          </cell>
          <cell r="O16">
            <v>0.77966944597282772</v>
          </cell>
        </row>
        <row r="17">
          <cell r="A17" t="str">
            <v>sep</v>
          </cell>
          <cell r="B17" t="str">
            <v>Septiembre</v>
          </cell>
          <cell r="C17">
            <v>67472</v>
          </cell>
          <cell r="I17">
            <v>74490</v>
          </cell>
          <cell r="K17">
            <v>66924</v>
          </cell>
          <cell r="M17">
            <v>81749</v>
          </cell>
          <cell r="N17">
            <v>0.22151993305839457</v>
          </cell>
          <cell r="O17">
            <v>0.21159888546359973</v>
          </cell>
        </row>
        <row r="18">
          <cell r="A18" t="str">
            <v>oct</v>
          </cell>
          <cell r="B18" t="str">
            <v>Octubre</v>
          </cell>
          <cell r="C18">
            <v>73712</v>
          </cell>
          <cell r="I18">
            <v>96232</v>
          </cell>
          <cell r="K18">
            <v>103075</v>
          </cell>
          <cell r="M18">
            <v>146033</v>
          </cell>
          <cell r="N18">
            <v>0.41676449187484832</v>
          </cell>
          <cell r="O18">
            <v>0.98112925982201005</v>
          </cell>
        </row>
        <row r="19">
          <cell r="A19" t="str">
            <v>nov</v>
          </cell>
          <cell r="B19" t="str">
            <v>Noviembre</v>
          </cell>
          <cell r="C19">
            <v>64233</v>
          </cell>
          <cell r="I19">
            <v>96956</v>
          </cell>
          <cell r="K19">
            <v>70490</v>
          </cell>
          <cell r="N19">
            <v>-1</v>
          </cell>
          <cell r="O19">
            <v>-1</v>
          </cell>
        </row>
        <row r="20">
          <cell r="A20" t="str">
            <v>dic</v>
          </cell>
          <cell r="B20" t="str">
            <v>Diciembre</v>
          </cell>
          <cell r="C20">
            <v>65669</v>
          </cell>
          <cell r="I20">
            <v>92826</v>
          </cell>
          <cell r="K20">
            <v>71642</v>
          </cell>
          <cell r="N20">
            <v>-1</v>
          </cell>
          <cell r="O20">
            <v>-1</v>
          </cell>
        </row>
        <row r="21">
          <cell r="C21">
            <v>834528</v>
          </cell>
          <cell r="I21">
            <v>1014697</v>
          </cell>
          <cell r="K21">
            <v>1034949</v>
          </cell>
          <cell r="M21">
            <v>1185602</v>
          </cell>
          <cell r="N21">
            <v>0.3279339439101181</v>
          </cell>
          <cell r="O21">
            <v>0.68259757658672826</v>
          </cell>
        </row>
        <row r="29">
          <cell r="C29">
            <v>2019</v>
          </cell>
          <cell r="I29" t="str">
            <v>2022</v>
          </cell>
          <cell r="K29">
            <v>2023</v>
          </cell>
          <cell r="M29">
            <v>2024</v>
          </cell>
        </row>
        <row r="30">
          <cell r="N30" t="str">
            <v>var 24/23</v>
          </cell>
          <cell r="O30" t="str">
            <v>var 24/19</v>
          </cell>
        </row>
        <row r="31">
          <cell r="B31" t="str">
            <v>Enero</v>
          </cell>
          <cell r="C31">
            <v>63251</v>
          </cell>
          <cell r="I31">
            <v>52867</v>
          </cell>
          <cell r="K31">
            <v>115667</v>
          </cell>
          <cell r="M31">
            <v>69459</v>
          </cell>
          <cell r="N31">
            <v>-0.39949164411629934</v>
          </cell>
          <cell r="O31">
            <v>9.8148645871211526E-2</v>
          </cell>
        </row>
        <row r="32">
          <cell r="B32" t="str">
            <v>Febrero</v>
          </cell>
          <cell r="C32">
            <v>65692</v>
          </cell>
          <cell r="I32">
            <v>52756</v>
          </cell>
          <cell r="K32">
            <v>111801</v>
          </cell>
          <cell r="M32">
            <v>126419</v>
          </cell>
          <cell r="N32">
            <v>0.13075017218092855</v>
          </cell>
          <cell r="O32">
            <v>0.92442002070267315</v>
          </cell>
        </row>
        <row r="33">
          <cell r="B33" t="str">
            <v>Marzo</v>
          </cell>
          <cell r="C33">
            <v>62834</v>
          </cell>
          <cell r="I33">
            <v>63892</v>
          </cell>
          <cell r="K33">
            <v>102681</v>
          </cell>
          <cell r="M33">
            <v>108728</v>
          </cell>
          <cell r="N33">
            <v>5.8891128835909301E-2</v>
          </cell>
          <cell r="O33">
            <v>0.73040073845370346</v>
          </cell>
        </row>
        <row r="34">
          <cell r="B34" t="str">
            <v>Abril</v>
          </cell>
          <cell r="C34">
            <v>74314</v>
          </cell>
          <cell r="I34">
            <v>70112</v>
          </cell>
          <cell r="K34">
            <v>64849</v>
          </cell>
          <cell r="M34">
            <v>105905</v>
          </cell>
          <cell r="N34">
            <v>0.63310151274499216</v>
          </cell>
          <cell r="O34">
            <v>0.42510159593078023</v>
          </cell>
        </row>
        <row r="35">
          <cell r="B35" t="str">
            <v>Mayo</v>
          </cell>
          <cell r="C35">
            <v>55528</v>
          </cell>
          <cell r="I35">
            <v>65633</v>
          </cell>
          <cell r="K35">
            <v>37200</v>
          </cell>
          <cell r="M35">
            <v>106442</v>
          </cell>
          <cell r="N35">
            <v>1.8613440860215054</v>
          </cell>
          <cell r="O35">
            <v>0.91690678576573981</v>
          </cell>
        </row>
        <row r="36">
          <cell r="B36" t="str">
            <v>Junio</v>
          </cell>
          <cell r="C36">
            <v>61509</v>
          </cell>
          <cell r="I36">
            <v>48479</v>
          </cell>
          <cell r="K36">
            <v>58168</v>
          </cell>
          <cell r="M36">
            <v>60812</v>
          </cell>
          <cell r="N36">
            <v>4.5454545454545414E-2</v>
          </cell>
          <cell r="O36">
            <v>-1.1331675039425115E-2</v>
          </cell>
        </row>
        <row r="37">
          <cell r="B37" t="str">
            <v>Julio</v>
          </cell>
          <cell r="C37">
            <v>79144</v>
          </cell>
          <cell r="I37">
            <v>131509</v>
          </cell>
          <cell r="K37">
            <v>126864</v>
          </cell>
          <cell r="M37">
            <v>79640</v>
          </cell>
          <cell r="N37">
            <v>-0.37224114011855214</v>
          </cell>
          <cell r="O37">
            <v>6.2670575154148978E-3</v>
          </cell>
        </row>
        <row r="38">
          <cell r="B38" t="str">
            <v>Agosto</v>
          </cell>
          <cell r="C38">
            <v>93478</v>
          </cell>
          <cell r="I38">
            <v>118989</v>
          </cell>
          <cell r="K38">
            <v>64414</v>
          </cell>
          <cell r="M38">
            <v>149093</v>
          </cell>
          <cell r="N38">
            <v>1.3146055205390135</v>
          </cell>
          <cell r="O38">
            <v>0.59495282312415765</v>
          </cell>
        </row>
        <row r="39">
          <cell r="B39" t="str">
            <v>Septiembre</v>
          </cell>
          <cell r="C39">
            <v>65979</v>
          </cell>
          <cell r="I39">
            <v>71807</v>
          </cell>
          <cell r="K39">
            <v>63598</v>
          </cell>
          <cell r="M39">
            <v>63472</v>
          </cell>
          <cell r="N39">
            <v>-1.9811943771816942E-3</v>
          </cell>
          <cell r="O39">
            <v>-3.799693841980023E-2</v>
          </cell>
        </row>
        <row r="40">
          <cell r="B40" t="str">
            <v>Octubre</v>
          </cell>
          <cell r="C40">
            <v>73101</v>
          </cell>
          <cell r="I40">
            <v>90510</v>
          </cell>
          <cell r="K40">
            <v>97611</v>
          </cell>
          <cell r="M40">
            <v>127387</v>
          </cell>
          <cell r="N40">
            <v>0.30504758684984279</v>
          </cell>
          <cell r="O40">
            <v>0.74261638007687991</v>
          </cell>
        </row>
        <row r="41">
          <cell r="B41" t="str">
            <v>Noviembre</v>
          </cell>
          <cell r="C41">
            <v>62745</v>
          </cell>
          <cell r="I41">
            <v>92633</v>
          </cell>
          <cell r="K41">
            <v>65764</v>
          </cell>
          <cell r="N41">
            <v>-1</v>
          </cell>
          <cell r="O41">
            <v>-1</v>
          </cell>
        </row>
        <row r="42">
          <cell r="B42" t="str">
            <v>Diciembre</v>
          </cell>
          <cell r="C42">
            <v>64457</v>
          </cell>
          <cell r="I42">
            <v>87824</v>
          </cell>
          <cell r="K42">
            <v>66031</v>
          </cell>
          <cell r="N42">
            <v>-1</v>
          </cell>
          <cell r="O42">
            <v>-1</v>
          </cell>
        </row>
        <row r="43">
          <cell r="C43">
            <v>822032</v>
          </cell>
          <cell r="I43">
            <v>947011</v>
          </cell>
          <cell r="K43">
            <v>974648</v>
          </cell>
          <cell r="M43">
            <v>997357</v>
          </cell>
          <cell r="N43">
            <v>0.18331073152732436</v>
          </cell>
          <cell r="O43">
            <v>0.43539714750370595</v>
          </cell>
        </row>
        <row r="51">
          <cell r="C51">
            <v>2019</v>
          </cell>
          <cell r="I51" t="str">
            <v>2022</v>
          </cell>
          <cell r="K51">
            <v>2023</v>
          </cell>
          <cell r="M51">
            <v>2024</v>
          </cell>
        </row>
        <row r="52">
          <cell r="N52" t="str">
            <v>var 24/23</v>
          </cell>
          <cell r="O52" t="str">
            <v>var 24/19</v>
          </cell>
        </row>
        <row r="53">
          <cell r="B53" t="str">
            <v>Enero</v>
          </cell>
          <cell r="C53">
            <v>55106</v>
          </cell>
          <cell r="I53">
            <v>0</v>
          </cell>
          <cell r="K53">
            <v>0</v>
          </cell>
          <cell r="M53">
            <v>0</v>
          </cell>
          <cell r="N53" t="str">
            <v>-</v>
          </cell>
          <cell r="O53">
            <v>-1</v>
          </cell>
        </row>
        <row r="54">
          <cell r="B54" t="str">
            <v>Febrero</v>
          </cell>
          <cell r="C54">
            <v>58029</v>
          </cell>
          <cell r="I54">
            <v>0</v>
          </cell>
          <cell r="K54">
            <v>0</v>
          </cell>
          <cell r="M54">
            <v>0</v>
          </cell>
          <cell r="N54" t="str">
            <v>-</v>
          </cell>
          <cell r="O54">
            <v>-1</v>
          </cell>
        </row>
        <row r="55">
          <cell r="B55" t="str">
            <v>Marzo</v>
          </cell>
          <cell r="C55">
            <v>54916</v>
          </cell>
          <cell r="I55">
            <v>0</v>
          </cell>
          <cell r="K55">
            <v>0</v>
          </cell>
          <cell r="M55">
            <v>0</v>
          </cell>
          <cell r="N55" t="str">
            <v>-</v>
          </cell>
          <cell r="O55">
            <v>-1</v>
          </cell>
        </row>
        <row r="56">
          <cell r="B56" t="str">
            <v>Abril</v>
          </cell>
          <cell r="C56">
            <v>66151</v>
          </cell>
          <cell r="I56">
            <v>0</v>
          </cell>
          <cell r="K56">
            <v>0</v>
          </cell>
          <cell r="M56">
            <v>0</v>
          </cell>
          <cell r="N56" t="str">
            <v>-</v>
          </cell>
          <cell r="O56">
            <v>-1</v>
          </cell>
        </row>
        <row r="57">
          <cell r="B57" t="str">
            <v>Mayo</v>
          </cell>
          <cell r="C57">
            <v>49009</v>
          </cell>
          <cell r="I57">
            <v>0</v>
          </cell>
          <cell r="K57">
            <v>37200</v>
          </cell>
          <cell r="M57">
            <v>0</v>
          </cell>
          <cell r="N57">
            <v>-1</v>
          </cell>
          <cell r="O57">
            <v>-1</v>
          </cell>
        </row>
        <row r="58">
          <cell r="B58" t="str">
            <v>Junio</v>
          </cell>
          <cell r="C58">
            <v>53001</v>
          </cell>
          <cell r="I58">
            <v>0</v>
          </cell>
          <cell r="K58">
            <v>58168</v>
          </cell>
          <cell r="M58">
            <v>0</v>
          </cell>
          <cell r="N58">
            <v>-1</v>
          </cell>
          <cell r="O58">
            <v>-1</v>
          </cell>
        </row>
        <row r="59">
          <cell r="B59" t="str">
            <v>Julio</v>
          </cell>
          <cell r="C59">
            <v>70044</v>
          </cell>
          <cell r="I59">
            <v>0</v>
          </cell>
          <cell r="K59">
            <v>126864</v>
          </cell>
          <cell r="M59">
            <v>0</v>
          </cell>
          <cell r="N59">
            <v>-1</v>
          </cell>
          <cell r="O59">
            <v>-1</v>
          </cell>
        </row>
        <row r="60">
          <cell r="B60" t="str">
            <v>Agosto</v>
          </cell>
          <cell r="C60">
            <v>83986</v>
          </cell>
          <cell r="I60">
            <v>0</v>
          </cell>
          <cell r="K60">
            <v>64414</v>
          </cell>
          <cell r="M60">
            <v>0</v>
          </cell>
          <cell r="N60">
            <v>-1</v>
          </cell>
          <cell r="O60">
            <v>-1</v>
          </cell>
        </row>
        <row r="61">
          <cell r="B61" t="str">
            <v>Septiembre</v>
          </cell>
          <cell r="C61">
            <v>57977</v>
          </cell>
          <cell r="I61">
            <v>0</v>
          </cell>
          <cell r="K61">
            <v>63598</v>
          </cell>
          <cell r="M61">
            <v>0</v>
          </cell>
          <cell r="N61">
            <v>-1</v>
          </cell>
          <cell r="O61">
            <v>-1</v>
          </cell>
        </row>
        <row r="62">
          <cell r="B62" t="str">
            <v>Octubre</v>
          </cell>
          <cell r="C62">
            <v>67659</v>
          </cell>
          <cell r="I62">
            <v>0</v>
          </cell>
          <cell r="K62">
            <v>97611</v>
          </cell>
          <cell r="M62">
            <v>0</v>
          </cell>
          <cell r="N62">
            <v>-1</v>
          </cell>
          <cell r="O62">
            <v>-1</v>
          </cell>
        </row>
        <row r="63">
          <cell r="B63" t="str">
            <v>Noviembre</v>
          </cell>
          <cell r="C63">
            <v>56312</v>
          </cell>
          <cell r="I63">
            <v>0</v>
          </cell>
          <cell r="K63">
            <v>65764</v>
          </cell>
          <cell r="N63">
            <v>-1</v>
          </cell>
          <cell r="O63">
            <v>-1</v>
          </cell>
        </row>
        <row r="64">
          <cell r="B64" t="str">
            <v>Diciembre</v>
          </cell>
          <cell r="C64">
            <v>58187</v>
          </cell>
          <cell r="I64">
            <v>0</v>
          </cell>
          <cell r="K64">
            <v>57860</v>
          </cell>
          <cell r="N64">
            <v>-1</v>
          </cell>
          <cell r="O64">
            <v>-1</v>
          </cell>
        </row>
        <row r="65">
          <cell r="C65">
            <v>730377</v>
          </cell>
          <cell r="I65">
            <v>0</v>
          </cell>
          <cell r="K65">
            <v>0</v>
          </cell>
          <cell r="M65">
            <v>0</v>
          </cell>
          <cell r="N65">
            <v>-1</v>
          </cell>
          <cell r="O65">
            <v>-1</v>
          </cell>
        </row>
        <row r="73">
          <cell r="C73">
            <v>2019</v>
          </cell>
          <cell r="I73" t="str">
            <v>2022</v>
          </cell>
          <cell r="K73">
            <v>2023</v>
          </cell>
          <cell r="M73">
            <v>2024</v>
          </cell>
        </row>
        <row r="74">
          <cell r="N74" t="str">
            <v>var 24/23</v>
          </cell>
          <cell r="O74" t="str">
            <v>var 24/19</v>
          </cell>
        </row>
        <row r="75">
          <cell r="B75" t="str">
            <v>Enero</v>
          </cell>
          <cell r="C75">
            <v>8145</v>
          </cell>
          <cell r="I75">
            <v>0</v>
          </cell>
          <cell r="K75">
            <v>0</v>
          </cell>
          <cell r="M75">
            <v>0</v>
          </cell>
          <cell r="N75" t="str">
            <v>-</v>
          </cell>
          <cell r="O75">
            <v>-1</v>
          </cell>
        </row>
        <row r="76">
          <cell r="B76" t="str">
            <v>Febrero</v>
          </cell>
          <cell r="C76">
            <v>7663</v>
          </cell>
          <cell r="I76">
            <v>0</v>
          </cell>
          <cell r="K76">
            <v>0</v>
          </cell>
          <cell r="M76">
            <v>0</v>
          </cell>
          <cell r="N76" t="str">
            <v>-</v>
          </cell>
          <cell r="O76">
            <v>-1</v>
          </cell>
        </row>
        <row r="77">
          <cell r="B77" t="str">
            <v>Marzo</v>
          </cell>
          <cell r="C77">
            <v>7918</v>
          </cell>
          <cell r="I77">
            <v>0</v>
          </cell>
          <cell r="K77">
            <v>0</v>
          </cell>
          <cell r="M77">
            <v>0</v>
          </cell>
          <cell r="N77" t="str">
            <v>-</v>
          </cell>
          <cell r="O77">
            <v>-1</v>
          </cell>
        </row>
        <row r="78">
          <cell r="B78" t="str">
            <v>Abril</v>
          </cell>
          <cell r="C78">
            <v>8163</v>
          </cell>
          <cell r="I78">
            <v>0</v>
          </cell>
          <cell r="K78">
            <v>0</v>
          </cell>
          <cell r="M78">
            <v>0</v>
          </cell>
          <cell r="N78" t="str">
            <v>-</v>
          </cell>
          <cell r="O78">
            <v>-1</v>
          </cell>
        </row>
        <row r="79">
          <cell r="B79" t="str">
            <v>Mayo</v>
          </cell>
          <cell r="C79">
            <v>6519</v>
          </cell>
          <cell r="I79">
            <v>0</v>
          </cell>
          <cell r="K79">
            <v>0</v>
          </cell>
          <cell r="M79">
            <v>0</v>
          </cell>
          <cell r="N79" t="str">
            <v>-</v>
          </cell>
          <cell r="O79">
            <v>-1</v>
          </cell>
        </row>
        <row r="80">
          <cell r="B80" t="str">
            <v>Junio</v>
          </cell>
          <cell r="C80">
            <v>8508</v>
          </cell>
          <cell r="I80">
            <v>0</v>
          </cell>
          <cell r="K80">
            <v>0</v>
          </cell>
          <cell r="M80">
            <v>0</v>
          </cell>
          <cell r="N80" t="str">
            <v>-</v>
          </cell>
          <cell r="O80">
            <v>-1</v>
          </cell>
        </row>
        <row r="81">
          <cell r="B81" t="str">
            <v>Julio</v>
          </cell>
          <cell r="C81">
            <v>9100</v>
          </cell>
          <cell r="I81">
            <v>0</v>
          </cell>
          <cell r="K81">
            <v>0</v>
          </cell>
          <cell r="M81">
            <v>0</v>
          </cell>
          <cell r="N81" t="str">
            <v>-</v>
          </cell>
          <cell r="O81">
            <v>-1</v>
          </cell>
        </row>
        <row r="82">
          <cell r="B82" t="str">
            <v>Agosto</v>
          </cell>
          <cell r="C82">
            <v>9492</v>
          </cell>
          <cell r="I82">
            <v>0</v>
          </cell>
          <cell r="K82">
            <v>0</v>
          </cell>
          <cell r="M82">
            <v>0</v>
          </cell>
          <cell r="N82" t="str">
            <v>-</v>
          </cell>
          <cell r="O82">
            <v>-1</v>
          </cell>
        </row>
        <row r="83">
          <cell r="B83" t="str">
            <v>Septiembre</v>
          </cell>
          <cell r="C83">
            <v>8002</v>
          </cell>
          <cell r="I83">
            <v>0</v>
          </cell>
          <cell r="K83">
            <v>0</v>
          </cell>
          <cell r="M83">
            <v>0</v>
          </cell>
          <cell r="N83" t="str">
            <v>-</v>
          </cell>
          <cell r="O83">
            <v>-1</v>
          </cell>
        </row>
        <row r="84">
          <cell r="B84" t="str">
            <v>Octubre</v>
          </cell>
          <cell r="C84">
            <v>5442</v>
          </cell>
          <cell r="I84">
            <v>0</v>
          </cell>
          <cell r="K84">
            <v>0</v>
          </cell>
          <cell r="M84">
            <v>0</v>
          </cell>
          <cell r="N84" t="str">
            <v>-</v>
          </cell>
          <cell r="O84">
            <v>-1</v>
          </cell>
        </row>
        <row r="85">
          <cell r="B85" t="str">
            <v>Noviembre</v>
          </cell>
          <cell r="C85">
            <v>6433</v>
          </cell>
          <cell r="I85">
            <v>0</v>
          </cell>
          <cell r="K85">
            <v>0</v>
          </cell>
          <cell r="N85" t="str">
            <v>-</v>
          </cell>
          <cell r="O85">
            <v>-1</v>
          </cell>
        </row>
        <row r="86">
          <cell r="B86" t="str">
            <v>Diciembre</v>
          </cell>
          <cell r="C86">
            <v>6270</v>
          </cell>
          <cell r="I86">
            <v>0</v>
          </cell>
          <cell r="K86">
            <v>8171</v>
          </cell>
          <cell r="N86">
            <v>-1</v>
          </cell>
          <cell r="O86">
            <v>-1</v>
          </cell>
        </row>
        <row r="87">
          <cell r="C87">
            <v>91655</v>
          </cell>
          <cell r="I87">
            <v>0</v>
          </cell>
          <cell r="K87">
            <v>0</v>
          </cell>
          <cell r="M87">
            <v>0</v>
          </cell>
          <cell r="N87" t="str">
            <v>-</v>
          </cell>
          <cell r="O87">
            <v>-1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3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CC22B-7FA6-4DA7-984B-0219BE133358}">
  <dimension ref="B1:M54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46</v>
      </c>
    </row>
    <row r="4" spans="2:13" ht="24" x14ac:dyDescent="0.4">
      <c r="B4" s="3" t="s">
        <v>202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203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204</v>
      </c>
    </row>
    <row r="20" spans="2:2" ht="15.75" x14ac:dyDescent="0.25">
      <c r="B20" s="6" t="s">
        <v>205</v>
      </c>
    </row>
    <row r="21" spans="2:2" ht="15.75" x14ac:dyDescent="0.25">
      <c r="B21" s="6" t="s">
        <v>206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207</v>
      </c>
    </row>
    <row r="36" spans="2:2" ht="15.75" x14ac:dyDescent="0.25">
      <c r="B36" s="6" t="s">
        <v>208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209</v>
      </c>
    </row>
    <row r="42" spans="2:2" ht="15.75" x14ac:dyDescent="0.25">
      <c r="B42" s="6" t="s">
        <v>210</v>
      </c>
    </row>
    <row r="43" spans="2:2" ht="15.75" x14ac:dyDescent="0.25">
      <c r="B43" s="10" t="s">
        <v>23</v>
      </c>
    </row>
    <row r="44" spans="2:2" ht="15.75" x14ac:dyDescent="0.25">
      <c r="B44" s="6" t="s">
        <v>211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0" t="s">
        <v>26</v>
      </c>
    </row>
    <row r="48" spans="2:2" ht="15.75" x14ac:dyDescent="0.25">
      <c r="B48" s="6" t="s">
        <v>212</v>
      </c>
    </row>
    <row r="49" spans="2:2" ht="15.75" x14ac:dyDescent="0.25">
      <c r="B49" s="6" t="s">
        <v>213</v>
      </c>
    </row>
    <row r="50" spans="2:2" ht="15.75" x14ac:dyDescent="0.25">
      <c r="B50" s="6" t="s">
        <v>214</v>
      </c>
    </row>
    <row r="51" spans="2:2" ht="15.75" x14ac:dyDescent="0.25">
      <c r="B51" s="6" t="s">
        <v>215</v>
      </c>
    </row>
    <row r="52" spans="2:2" ht="15.75" x14ac:dyDescent="0.25">
      <c r="B52" s="6" t="s">
        <v>27</v>
      </c>
    </row>
    <row r="53" spans="2:2" ht="15.75" x14ac:dyDescent="0.25">
      <c r="B53" s="6" t="s">
        <v>28</v>
      </c>
    </row>
    <row r="54" spans="2:2" ht="15.75" x14ac:dyDescent="0.25">
      <c r="B54" s="6" t="s">
        <v>29</v>
      </c>
    </row>
  </sheetData>
  <hyperlinks>
    <hyperlink ref="B13" location="'Plazas aloj islas cat y tipolog'!A1" tooltip="Plazas alojativas Canarias e islas" display="Plazas alojativas Canarias e islas" xr:uid="{44C7D024-EC93-41E2-B6D6-B33C383DF4EA}"/>
    <hyperlink ref="B19" location="'Viajeros entr evol mensu TF'!A1" tooltip="Evolución mensual de viajeros entrentrados en Tenerife según lugar de residencia" display="Evolución mensual de viajeros entrados en Tenerife según lugar de residencia" xr:uid="{1CE21C4F-F72C-4C50-ADB3-5A272343E38A}"/>
    <hyperlink ref="B14" location="'Establecim aloj islas cat y tip'!A1" tooltip="Establecimientos alojativos Canarias e islas" display="Establecimientos alojativos Canarias e islas" xr:uid="{21D327C1-316A-4F3B-9371-5D27ACBD3992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281BB53B-2371-4ACB-A082-7C9A194008F9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7DD20BA7-D8E2-4C49-932A-68CE2D39ED01}"/>
    <hyperlink ref="B37" location="'Pernoctaciones lugar reside'!A1" tooltip="Pernoctaciones registradas en establecimientos alojativos de Canarias e islas según tipología y categoría" display="'Pernoctaciones lugar reside'!A1" xr:uid="{DEC921D7-2B65-4D8A-A5B5-C447B3D85707}"/>
    <hyperlink ref="B8" location="'Resumen indicadores (aloj)'!A1" tooltip="Resumen indicadores Tenerife" display="'Resumen indicadores (aloj)'!A1" xr:uid="{B7984DBE-38D7-43C7-B0C7-088A247BC174}"/>
    <hyperlink ref="B9" location="'Resumen indicadores municipios '!A1" tooltip="Resumen indicadores municipios Tenerife" display="Resumen indicadores municipios Tenerife" xr:uid="{8BC58108-F572-4DCA-A654-FF887E3F6664}"/>
    <hyperlink ref="B20" location="'Viajeros entr evol mensu TF cat'!A1" tooltip="Evolución mensual de viajeros entrentrados en Tenerife según lugar de residencia" display="'Viajeros entr evol mensu TF cat'!A1" xr:uid="{F88D3702-8B3C-4789-8D1A-5DBAD7C726CF}"/>
    <hyperlink ref="B21" location="'Viajeros entr evol anual TF cat'!A1" tooltip="Evolución mensual de viajeros entrentrados en Tenerife según lugar de residencia" display="'Viajeros entr evol anual TF cat'!A1" xr:uid="{2302836C-1FBB-4FCD-8FCD-B67AEEC98969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9B503386-96E3-4D70-9AC1-5425ABF58F80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7232FE69-21CC-404C-A472-C46D1403E5C0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F09F7850-14AE-4880-BDA6-1B2BAEF321E8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F3C845F6-EE65-4498-BA09-B6EE370E3620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8944A2D2-23E9-49EE-8152-C5E2CB76F0EE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EB8864DA-0F79-42E8-982A-8BF95608EC90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643ADB22-4673-4607-86C0-5C867F5466AF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600E7351-CF00-474C-9380-EFC5C3266926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FA2E1F09-E3A7-4FD1-909C-F1C19D7B3AA3}"/>
    <hyperlink ref="B48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8B7367D1-2193-4F3D-A166-28816D6BC967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A9885F28-C2E5-4C35-9F51-EE5D5FDBD22E}"/>
    <hyperlink ref="B51" location="'distribución canarias x munici'!A1" tooltip="=CONCATENAR(&quot;Viajeros canarios entrados en los hoteles y apartamentos de &quot;;Actualizaciones!$B$3;&quot; por tipología y categoría de alojamiento&quot;)" display="'distribución canarias x munici'!A1" xr:uid="{CB154950-E164-4BC3-B277-35035371FEBD}"/>
    <hyperlink ref="B35" location="'Pernoctaciones evol mensu TF'!A1" tooltip="Evolución mensual de pernoctaciones en Tenerife según lugar de residencia" display="'Pernoctaciones evol mensu TF'!A1" xr:uid="{F31FA122-80D3-49AA-9628-1FD8C1C323EA}"/>
    <hyperlink ref="B36" location="'Pernocta evol mensu TF cat'!A1" tooltip="Evolución mensual de pernoctaciones en Tenerife según lugar de residencia" display="'Pernocta evol mensu TF cat'!A1" xr:uid="{5E93C47B-4A67-4B32-B7C0-22FF3E5E23C0}"/>
    <hyperlink ref="B38" location="'Pernoctaciones lugar residen ac'!A1" tooltip="Pernoctaciones registradas en establecimientos alojativos de Canarias e islas según tipología y categoría" display="'Pernoctaciones lugar residen ac'!A1" xr:uid="{3A5CFD0E-F05A-4E40-8CEA-54CEDA4926CD}"/>
    <hyperlink ref="B39" location="'Pernoctaciones lugar reside año'!A1" tooltip="Pernoctaciones registradas en establecimientos alojativos de Canarias e islas según tipología y categoría" display="'Pernoctaciones lugar reside año'!A1" xr:uid="{5D4CC2C4-050D-4D3A-AA87-A44E16DDFD48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EA6C959F-5FBD-487F-A2C0-9BD11CFB77CD}"/>
    <hyperlink ref="B41" location="'EM evol menusual lugar resd'!A1" tooltip="Evolución mensual de estancia media en Tenerife según lugar de residencia" display="'EM evol menusual lugar resd'!A1" xr:uid="{5167E660-9E50-4F10-8E14-3AE3E74202A6}"/>
    <hyperlink ref="B42" location="'EM evol mensu TF cat '!A1" tooltip="Evolución mensual de estancia media en Tenerife según lugar de residencia" display="'EM evol mensu TF cat '!A1" xr:uid="{CBBFCB14-2775-4F6F-86A5-6353907E1348}"/>
    <hyperlink ref="B44" location="'tasa de ocupación evol mens'!A1" tooltip="Evolución mensual de estancia media en Tenerife según lugar de residencia" display="'tasa de ocupación evol mens'!A1" xr:uid="{5B895201-8E81-4455-BF33-D1C2987633BA}"/>
    <hyperlink ref="B50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FCDCB0AF-EAA5-4BA9-9E1A-BB0421B285D3}"/>
    <hyperlink ref="B49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FC99A64D-64FA-4594-9E51-B5BF84C1440D}"/>
    <hyperlink ref="B52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2043C096-F963-424E-BA38-A0BAD5103331}"/>
    <hyperlink ref="B53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8F4AD481-EB18-4595-885D-744799AD3B97}"/>
    <hyperlink ref="B54" location="'evolución anual viaj ent canari'!A1" tooltip="Viajeros canarios entrados en los hoteles y apartamentos de Tenerife por municipio de alojamiento" display="Viajeros canarios entrados en los hoteles y apartamentos de Tenerife por municipio de alojamiento" xr:uid="{DFC5F0E5-9B75-4F3C-90A1-00A3F8378BFE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401EDA-8453-4F42-BFE8-8AEE9EAEE346}">
  <sheetPr>
    <tabColor theme="7" tint="0.79998168889431442"/>
  </sheetPr>
  <dimension ref="A4:P46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3" t="s">
        <v>243</v>
      </c>
      <c r="C4" s="263"/>
      <c r="D4" s="263"/>
      <c r="E4" s="263"/>
      <c r="F4" s="263"/>
      <c r="G4" s="263"/>
      <c r="H4" s="263"/>
      <c r="I4" s="263"/>
      <c r="J4" s="263"/>
      <c r="K4" s="263"/>
      <c r="L4" s="263"/>
      <c r="M4" s="263"/>
      <c r="N4" s="263"/>
      <c r="O4" s="263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88" t="s">
        <v>132</v>
      </c>
      <c r="D6" s="289"/>
      <c r="E6" s="289"/>
      <c r="F6" s="289"/>
      <c r="G6" s="289"/>
      <c r="H6" s="289"/>
      <c r="I6" s="289"/>
      <c r="J6" s="289"/>
      <c r="K6" s="289"/>
      <c r="L6" s="289"/>
      <c r="M6" s="289"/>
      <c r="N6" s="289"/>
      <c r="O6" s="290"/>
    </row>
    <row r="7" spans="1:16" ht="22.5" thickTop="1" thickBot="1" x14ac:dyDescent="0.3">
      <c r="B7" s="109"/>
      <c r="C7" s="291">
        <f>2019</f>
        <v>2019</v>
      </c>
      <c r="D7" s="292"/>
      <c r="E7" s="293">
        <v>2020</v>
      </c>
      <c r="F7" s="292"/>
      <c r="G7" s="293">
        <v>2021</v>
      </c>
      <c r="H7" s="292"/>
      <c r="I7" s="293">
        <v>2022</v>
      </c>
      <c r="J7" s="292"/>
      <c r="K7" s="293">
        <v>2023</v>
      </c>
      <c r="L7" s="292"/>
      <c r="M7" s="293">
        <v>2024</v>
      </c>
      <c r="N7" s="294"/>
      <c r="O7" s="295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">
        <v>263</v>
      </c>
      <c r="O8" s="112" t="s">
        <v>264</v>
      </c>
    </row>
    <row r="9" spans="1:16" x14ac:dyDescent="0.25">
      <c r="A9" s="1" t="s">
        <v>70</v>
      </c>
      <c r="B9" s="114" t="s">
        <v>71</v>
      </c>
      <c r="C9" s="115">
        <v>5020</v>
      </c>
      <c r="D9" s="116">
        <v>0.1313950867703404</v>
      </c>
      <c r="E9" s="115">
        <v>3774</v>
      </c>
      <c r="F9" s="116">
        <f t="shared" ref="F9:L21" si="0">IFERROR(E9/C9-1,"-")</f>
        <v>-0.24820717131474102</v>
      </c>
      <c r="G9" s="115">
        <v>596</v>
      </c>
      <c r="H9" s="116">
        <f t="shared" si="0"/>
        <v>-0.84207737148913619</v>
      </c>
      <c r="I9" s="115">
        <v>2563</v>
      </c>
      <c r="J9" s="116">
        <f t="shared" si="0"/>
        <v>3.300335570469799</v>
      </c>
      <c r="K9" s="115">
        <v>6916</v>
      </c>
      <c r="L9" s="116">
        <f t="shared" si="0"/>
        <v>1.6984003121342175</v>
      </c>
      <c r="M9" s="115">
        <v>4476</v>
      </c>
      <c r="N9" s="116">
        <v>-0.35280508964719492</v>
      </c>
      <c r="O9" s="116">
        <v>-0.10836653386454187</v>
      </c>
    </row>
    <row r="10" spans="1:16" x14ac:dyDescent="0.25">
      <c r="A10" s="1" t="s">
        <v>72</v>
      </c>
      <c r="B10" s="114" t="s">
        <v>73</v>
      </c>
      <c r="C10" s="115">
        <v>3781</v>
      </c>
      <c r="D10" s="116">
        <v>-7.0550639134709936E-2</v>
      </c>
      <c r="E10" s="115">
        <v>4632</v>
      </c>
      <c r="F10" s="116">
        <f t="shared" si="0"/>
        <v>0.22507273208145984</v>
      </c>
      <c r="G10" s="115">
        <v>335</v>
      </c>
      <c r="H10" s="116">
        <f t="shared" si="0"/>
        <v>-0.92767702936096719</v>
      </c>
      <c r="I10" s="115">
        <v>2789</v>
      </c>
      <c r="J10" s="116">
        <f t="shared" si="0"/>
        <v>7.325373134328359</v>
      </c>
      <c r="K10" s="115">
        <v>4514</v>
      </c>
      <c r="L10" s="116">
        <f t="shared" si="0"/>
        <v>0.61850125493008257</v>
      </c>
      <c r="M10" s="115">
        <v>4771</v>
      </c>
      <c r="N10" s="116">
        <v>5.6933983163491408E-2</v>
      </c>
      <c r="O10" s="116">
        <v>0.2618354932557525</v>
      </c>
    </row>
    <row r="11" spans="1:16" x14ac:dyDescent="0.25">
      <c r="A11" s="1" t="s">
        <v>74</v>
      </c>
      <c r="B11" s="114" t="s">
        <v>75</v>
      </c>
      <c r="C11" s="115">
        <v>4520</v>
      </c>
      <c r="D11" s="116">
        <v>-7.2249589490968824E-2</v>
      </c>
      <c r="E11" s="115">
        <v>1664</v>
      </c>
      <c r="F11" s="116">
        <f t="shared" si="0"/>
        <v>-0.63185840707964602</v>
      </c>
      <c r="G11" s="115">
        <v>838</v>
      </c>
      <c r="H11" s="116">
        <f t="shared" si="0"/>
        <v>-0.49639423076923073</v>
      </c>
      <c r="I11" s="115">
        <v>3577</v>
      </c>
      <c r="J11" s="116">
        <f t="shared" si="0"/>
        <v>3.2684964200477324</v>
      </c>
      <c r="K11" s="115">
        <v>4873</v>
      </c>
      <c r="L11" s="116">
        <f t="shared" si="0"/>
        <v>0.36231478892927038</v>
      </c>
      <c r="M11" s="115">
        <v>5862</v>
      </c>
      <c r="N11" s="116">
        <v>0.20295505848553264</v>
      </c>
      <c r="O11" s="116">
        <v>0.29690265486725664</v>
      </c>
    </row>
    <row r="12" spans="1:16" x14ac:dyDescent="0.25">
      <c r="A12" s="1" t="s">
        <v>76</v>
      </c>
      <c r="B12" s="114" t="s">
        <v>77</v>
      </c>
      <c r="C12" s="115">
        <v>3159</v>
      </c>
      <c r="D12" s="116">
        <v>-5.7858634059051561E-2</v>
      </c>
      <c r="E12" s="115">
        <v>0</v>
      </c>
      <c r="F12" s="116">
        <f t="shared" si="0"/>
        <v>-1</v>
      </c>
      <c r="G12" s="115">
        <v>596</v>
      </c>
      <c r="H12" s="116" t="str">
        <f t="shared" si="0"/>
        <v>-</v>
      </c>
      <c r="I12" s="115">
        <v>2979</v>
      </c>
      <c r="J12" s="116">
        <f t="shared" si="0"/>
        <v>3.9983221476510069</v>
      </c>
      <c r="K12" s="115">
        <v>4452</v>
      </c>
      <c r="L12" s="116">
        <f t="shared" si="0"/>
        <v>0.49446122860020147</v>
      </c>
      <c r="M12" s="115">
        <v>3875</v>
      </c>
      <c r="N12" s="116">
        <v>-0.12960467205750226</v>
      </c>
      <c r="O12" s="116">
        <v>0.22665400443178219</v>
      </c>
    </row>
    <row r="13" spans="1:16" x14ac:dyDescent="0.25">
      <c r="A13" s="1" t="s">
        <v>78</v>
      </c>
      <c r="B13" s="114" t="s">
        <v>79</v>
      </c>
      <c r="C13" s="115">
        <v>3368</v>
      </c>
      <c r="D13" s="116">
        <v>-2.2918479837539918E-2</v>
      </c>
      <c r="E13" s="115">
        <v>0</v>
      </c>
      <c r="F13" s="116">
        <f t="shared" si="0"/>
        <v>-1</v>
      </c>
      <c r="G13" s="115">
        <v>1098</v>
      </c>
      <c r="H13" s="116" t="str">
        <f t="shared" si="0"/>
        <v>-</v>
      </c>
      <c r="I13" s="115">
        <v>2392</v>
      </c>
      <c r="J13" s="116">
        <f t="shared" si="0"/>
        <v>1.1785063752276868</v>
      </c>
      <c r="K13" s="115">
        <v>3611</v>
      </c>
      <c r="L13" s="116">
        <f t="shared" si="0"/>
        <v>0.50961538461538458</v>
      </c>
      <c r="M13" s="115">
        <v>1870</v>
      </c>
      <c r="N13" s="116">
        <v>-0.48213791193575184</v>
      </c>
      <c r="O13" s="116">
        <v>-0.44477434679334915</v>
      </c>
    </row>
    <row r="14" spans="1:16" x14ac:dyDescent="0.25">
      <c r="A14" s="1" t="s">
        <v>80</v>
      </c>
      <c r="B14" s="114" t="s">
        <v>81</v>
      </c>
      <c r="C14" s="115">
        <v>3341</v>
      </c>
      <c r="D14" s="116">
        <v>7.7394388906804279E-2</v>
      </c>
      <c r="E14" s="115">
        <v>0</v>
      </c>
      <c r="F14" s="116">
        <f t="shared" si="0"/>
        <v>-1</v>
      </c>
      <c r="G14" s="115">
        <v>1595</v>
      </c>
      <c r="H14" s="116" t="str">
        <f t="shared" si="0"/>
        <v>-</v>
      </c>
      <c r="I14" s="115">
        <v>2523</v>
      </c>
      <c r="J14" s="116">
        <f t="shared" si="0"/>
        <v>0.58181818181818179</v>
      </c>
      <c r="K14" s="115">
        <v>3080</v>
      </c>
      <c r="L14" s="116">
        <f t="shared" si="0"/>
        <v>0.22076892588188657</v>
      </c>
      <c r="M14" s="115">
        <v>2377</v>
      </c>
      <c r="N14" s="116">
        <v>-0.22824675324675325</v>
      </c>
      <c r="O14" s="116">
        <v>-0.288536366357378</v>
      </c>
    </row>
    <row r="15" spans="1:16" x14ac:dyDescent="0.25">
      <c r="A15" s="1" t="s">
        <v>82</v>
      </c>
      <c r="B15" s="114" t="s">
        <v>83</v>
      </c>
      <c r="C15" s="115">
        <v>3189</v>
      </c>
      <c r="D15" s="116">
        <v>2.1460602178090982E-2</v>
      </c>
      <c r="E15" s="115">
        <v>0</v>
      </c>
      <c r="F15" s="116">
        <f t="shared" si="0"/>
        <v>-1</v>
      </c>
      <c r="G15" s="115">
        <v>1838</v>
      </c>
      <c r="H15" s="116" t="str">
        <f t="shared" si="0"/>
        <v>-</v>
      </c>
      <c r="I15" s="115">
        <v>2342</v>
      </c>
      <c r="J15" s="116">
        <f t="shared" si="0"/>
        <v>0.27421109902067475</v>
      </c>
      <c r="K15" s="115">
        <v>2800</v>
      </c>
      <c r="L15" s="116">
        <f t="shared" si="0"/>
        <v>0.19555935098206656</v>
      </c>
      <c r="M15" s="115">
        <v>2508</v>
      </c>
      <c r="N15" s="116">
        <v>-0.10428571428571431</v>
      </c>
      <c r="O15" s="116">
        <v>-0.21354656632173097</v>
      </c>
    </row>
    <row r="16" spans="1:16" x14ac:dyDescent="0.25">
      <c r="A16" s="1" t="s">
        <v>84</v>
      </c>
      <c r="B16" s="114" t="s">
        <v>85</v>
      </c>
      <c r="C16" s="115">
        <v>3508</v>
      </c>
      <c r="D16" s="116">
        <v>-0.21608938547486034</v>
      </c>
      <c r="E16" s="115">
        <v>1055</v>
      </c>
      <c r="F16" s="116">
        <f t="shared" si="0"/>
        <v>-0.69925883694412772</v>
      </c>
      <c r="G16" s="115">
        <v>2316</v>
      </c>
      <c r="H16" s="116">
        <f t="shared" si="0"/>
        <v>1.195260663507109</v>
      </c>
      <c r="I16" s="115">
        <v>3343</v>
      </c>
      <c r="J16" s="116">
        <f t="shared" si="0"/>
        <v>0.44343696027633861</v>
      </c>
      <c r="K16" s="115">
        <v>3080</v>
      </c>
      <c r="L16" s="116">
        <f t="shared" si="0"/>
        <v>-7.8671851630272238E-2</v>
      </c>
      <c r="M16" s="115">
        <v>3161</v>
      </c>
      <c r="N16" s="116">
        <v>2.6298701298701266E-2</v>
      </c>
      <c r="O16" s="116">
        <v>-9.8916761687571242E-2</v>
      </c>
    </row>
    <row r="17" spans="1:16" x14ac:dyDescent="0.25">
      <c r="A17" s="1" t="s">
        <v>86</v>
      </c>
      <c r="B17" s="114" t="s">
        <v>87</v>
      </c>
      <c r="C17" s="115">
        <v>3494</v>
      </c>
      <c r="D17" s="116">
        <v>8.9517759168351585E-3</v>
      </c>
      <c r="E17" s="115">
        <v>220</v>
      </c>
      <c r="F17" s="116">
        <f t="shared" si="0"/>
        <v>-0.9370349170005724</v>
      </c>
      <c r="G17" s="115">
        <v>2289</v>
      </c>
      <c r="H17" s="116">
        <f t="shared" si="0"/>
        <v>9.4045454545454543</v>
      </c>
      <c r="I17" s="115">
        <v>3143</v>
      </c>
      <c r="J17" s="116">
        <f t="shared" si="0"/>
        <v>0.37308868501529058</v>
      </c>
      <c r="K17" s="115">
        <v>3734</v>
      </c>
      <c r="L17" s="116">
        <f t="shared" si="0"/>
        <v>0.18803690741329948</v>
      </c>
      <c r="M17" s="115">
        <v>3135</v>
      </c>
      <c r="N17" s="116">
        <v>-0.16041778253883232</v>
      </c>
      <c r="O17" s="116">
        <v>-0.10274756725815681</v>
      </c>
    </row>
    <row r="18" spans="1:16" x14ac:dyDescent="0.25">
      <c r="A18" s="1" t="s">
        <v>88</v>
      </c>
      <c r="B18" s="114" t="s">
        <v>89</v>
      </c>
      <c r="C18" s="115">
        <v>3489</v>
      </c>
      <c r="D18" s="116">
        <v>-3.0833333333333379E-2</v>
      </c>
      <c r="E18" s="115">
        <v>283</v>
      </c>
      <c r="F18" s="116">
        <f t="shared" si="0"/>
        <v>-0.9188879335053024</v>
      </c>
      <c r="G18" s="115">
        <v>3184</v>
      </c>
      <c r="H18" s="116">
        <f t="shared" si="0"/>
        <v>10.250883392226148</v>
      </c>
      <c r="I18" s="115">
        <v>3407</v>
      </c>
      <c r="J18" s="116">
        <f t="shared" si="0"/>
        <v>7.0037688442211143E-2</v>
      </c>
      <c r="K18" s="115">
        <v>4248</v>
      </c>
      <c r="L18" s="116">
        <f t="shared" si="0"/>
        <v>0.24684473143528041</v>
      </c>
      <c r="M18" s="115">
        <v>3960</v>
      </c>
      <c r="N18" s="116">
        <v>-6.7796610169491567E-2</v>
      </c>
      <c r="O18" s="116">
        <v>0.13499570077386069</v>
      </c>
    </row>
    <row r="19" spans="1:16" x14ac:dyDescent="0.25">
      <c r="A19" s="1" t="s">
        <v>90</v>
      </c>
      <c r="B19" s="114" t="s">
        <v>91</v>
      </c>
      <c r="C19" s="115">
        <v>4580</v>
      </c>
      <c r="D19" s="116">
        <v>4.8266783677051173E-3</v>
      </c>
      <c r="E19" s="115">
        <v>452</v>
      </c>
      <c r="F19" s="116">
        <f t="shared" si="0"/>
        <v>-0.90131004366812228</v>
      </c>
      <c r="G19" s="115">
        <v>2997</v>
      </c>
      <c r="H19" s="116">
        <f t="shared" si="0"/>
        <v>5.6305309734513278</v>
      </c>
      <c r="I19" s="115">
        <v>4018</v>
      </c>
      <c r="J19" s="116">
        <f t="shared" si="0"/>
        <v>0.34067400734067399</v>
      </c>
      <c r="K19" s="115">
        <v>4366</v>
      </c>
      <c r="L19" s="116">
        <f t="shared" si="0"/>
        <v>8.661025385764054E-2</v>
      </c>
      <c r="M19" s="115">
        <v>3262</v>
      </c>
      <c r="N19" s="116">
        <v>-0.25286303252404951</v>
      </c>
      <c r="O19" s="116">
        <v>-0.28777292576419211</v>
      </c>
    </row>
    <row r="20" spans="1:16" x14ac:dyDescent="0.25">
      <c r="A20" s="1" t="s">
        <v>92</v>
      </c>
      <c r="B20" s="114" t="s">
        <v>93</v>
      </c>
      <c r="C20" s="115">
        <v>3627</v>
      </c>
      <c r="D20" s="116">
        <v>-0.20074922873512557</v>
      </c>
      <c r="E20" s="115">
        <v>469</v>
      </c>
      <c r="F20" s="116">
        <f t="shared" si="0"/>
        <v>-0.87069203198235456</v>
      </c>
      <c r="G20" s="115">
        <v>2479</v>
      </c>
      <c r="H20" s="116">
        <f t="shared" si="0"/>
        <v>4.2857142857142856</v>
      </c>
      <c r="I20" s="115">
        <v>4675</v>
      </c>
      <c r="J20" s="116">
        <f t="shared" si="0"/>
        <v>0.8858410649455426</v>
      </c>
      <c r="K20" s="115">
        <v>5492</v>
      </c>
      <c r="L20" s="116">
        <f t="shared" si="0"/>
        <v>0.17475935828877009</v>
      </c>
      <c r="M20" s="115"/>
      <c r="N20" s="116"/>
      <c r="O20" s="116"/>
    </row>
    <row r="21" spans="1:16" ht="15.75" x14ac:dyDescent="0.25">
      <c r="A21" s="1" t="s">
        <v>0</v>
      </c>
      <c r="B21" s="117" t="s">
        <v>30</v>
      </c>
      <c r="C21" s="118">
        <v>45076</v>
      </c>
      <c r="D21" s="119">
        <v>-4.1629459539907265E-2</v>
      </c>
      <c r="E21" s="118">
        <v>12633</v>
      </c>
      <c r="F21" s="119">
        <f t="shared" si="0"/>
        <v>-0.71973999467565886</v>
      </c>
      <c r="G21" s="118">
        <v>20161</v>
      </c>
      <c r="H21" s="119">
        <f t="shared" si="0"/>
        <v>0.59589962795852136</v>
      </c>
      <c r="I21" s="118">
        <v>37751</v>
      </c>
      <c r="J21" s="119">
        <f t="shared" si="0"/>
        <v>0.87247656366251669</v>
      </c>
      <c r="K21" s="118">
        <v>51166</v>
      </c>
      <c r="L21" s="119">
        <f t="shared" si="0"/>
        <v>0.3553548250377474</v>
      </c>
      <c r="M21" s="118">
        <v>39257</v>
      </c>
      <c r="N21" s="119">
        <v>-0.1404956868240137</v>
      </c>
      <c r="O21" s="119">
        <v>-5.2884267412965369E-2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1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63" t="s">
        <v>244</v>
      </c>
      <c r="C26" s="263"/>
      <c r="D26" s="263"/>
      <c r="E26" s="263"/>
      <c r="F26" s="263"/>
      <c r="G26" s="263"/>
      <c r="H26" s="263"/>
      <c r="I26" s="263"/>
      <c r="J26" s="263"/>
      <c r="K26" s="263"/>
      <c r="L26" s="263"/>
      <c r="M26" s="263"/>
      <c r="N26" s="263"/>
      <c r="O26" s="263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88" t="s">
        <v>137</v>
      </c>
      <c r="D28" s="289"/>
      <c r="E28" s="289"/>
      <c r="F28" s="289"/>
      <c r="G28" s="289"/>
      <c r="H28" s="289"/>
      <c r="I28" s="289"/>
      <c r="J28" s="289"/>
      <c r="K28" s="289"/>
      <c r="L28" s="289"/>
      <c r="M28" s="289"/>
      <c r="N28" s="289"/>
      <c r="O28" s="290"/>
    </row>
    <row r="29" spans="1:16" ht="22.5" thickTop="1" thickBot="1" x14ac:dyDescent="0.3">
      <c r="B29" s="109"/>
      <c r="C29" s="291">
        <f>2019</f>
        <v>2019</v>
      </c>
      <c r="D29" s="292"/>
      <c r="E29" s="293">
        <v>2020</v>
      </c>
      <c r="F29" s="292"/>
      <c r="G29" s="293">
        <v>2021</v>
      </c>
      <c r="H29" s="292"/>
      <c r="I29" s="293">
        <v>2022</v>
      </c>
      <c r="J29" s="292"/>
      <c r="K29" s="293">
        <v>2023</v>
      </c>
      <c r="L29" s="292"/>
      <c r="M29" s="293">
        <v>2024</v>
      </c>
      <c r="N29" s="294"/>
      <c r="O29" s="295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">
        <v>263</v>
      </c>
      <c r="O30" s="112" t="s">
        <v>264</v>
      </c>
    </row>
    <row r="31" spans="1:16" x14ac:dyDescent="0.25">
      <c r="B31" s="114" t="s">
        <v>71</v>
      </c>
      <c r="C31" s="115">
        <v>4437</v>
      </c>
      <c r="D31" s="116">
        <v>0.13827603899435603</v>
      </c>
      <c r="E31" s="115">
        <v>3026</v>
      </c>
      <c r="F31" s="116">
        <f t="shared" ref="F31:L43" si="1">IFERROR(E31/C31-1,"-")</f>
        <v>-0.31800766283524906</v>
      </c>
      <c r="G31" s="115">
        <v>596</v>
      </c>
      <c r="H31" s="116">
        <f t="shared" si="1"/>
        <v>-0.80304031725049574</v>
      </c>
      <c r="I31" s="115">
        <v>2563</v>
      </c>
      <c r="J31" s="116">
        <f t="shared" si="1"/>
        <v>3.300335570469799</v>
      </c>
      <c r="K31" s="115">
        <v>6858</v>
      </c>
      <c r="L31" s="116">
        <f t="shared" si="1"/>
        <v>1.6757705813499806</v>
      </c>
      <c r="M31" s="115">
        <v>4426</v>
      </c>
      <c r="N31" s="116">
        <v>-0.35462233887430739</v>
      </c>
      <c r="O31" s="116">
        <v>-2.4791525805724079E-3</v>
      </c>
    </row>
    <row r="32" spans="1:16" x14ac:dyDescent="0.25">
      <c r="B32" s="114" t="s">
        <v>73</v>
      </c>
      <c r="C32" s="115">
        <v>3476</v>
      </c>
      <c r="D32" s="116">
        <v>-5.1310043668122307E-2</v>
      </c>
      <c r="E32" s="115">
        <v>3832</v>
      </c>
      <c r="F32" s="116">
        <f t="shared" si="1"/>
        <v>0.10241657077100119</v>
      </c>
      <c r="G32" s="115">
        <v>335</v>
      </c>
      <c r="H32" s="116">
        <f t="shared" si="1"/>
        <v>-0.9125782881002088</v>
      </c>
      <c r="I32" s="115">
        <v>2789</v>
      </c>
      <c r="J32" s="116">
        <f t="shared" si="1"/>
        <v>7.325373134328359</v>
      </c>
      <c r="K32" s="115">
        <v>4457</v>
      </c>
      <c r="L32" s="116">
        <f t="shared" si="1"/>
        <v>0.59806382215847975</v>
      </c>
      <c r="M32" s="115">
        <v>4712</v>
      </c>
      <c r="N32" s="116">
        <v>5.7213372223468673E-2</v>
      </c>
      <c r="O32" s="116">
        <v>0.35558112773302653</v>
      </c>
    </row>
    <row r="33" spans="2:15" x14ac:dyDescent="0.25">
      <c r="B33" s="114" t="s">
        <v>75</v>
      </c>
      <c r="C33" s="115">
        <v>4140</v>
      </c>
      <c r="D33" s="116">
        <v>-1.8026565464895672E-2</v>
      </c>
      <c r="E33" s="115">
        <v>1334</v>
      </c>
      <c r="F33" s="116">
        <f t="shared" si="1"/>
        <v>-0.67777777777777781</v>
      </c>
      <c r="G33" s="115">
        <v>838</v>
      </c>
      <c r="H33" s="116">
        <f t="shared" si="1"/>
        <v>-0.37181409295352319</v>
      </c>
      <c r="I33" s="115">
        <v>3577</v>
      </c>
      <c r="J33" s="116">
        <f t="shared" si="1"/>
        <v>3.2684964200477324</v>
      </c>
      <c r="K33" s="115">
        <v>4813</v>
      </c>
      <c r="L33" s="116">
        <f t="shared" si="1"/>
        <v>0.3455409561084708</v>
      </c>
      <c r="M33" s="115">
        <v>5785</v>
      </c>
      <c r="N33" s="116">
        <v>0.20195304383960111</v>
      </c>
      <c r="O33" s="116">
        <v>0.39734299516908211</v>
      </c>
    </row>
    <row r="34" spans="2:15" x14ac:dyDescent="0.25">
      <c r="B34" s="114" t="s">
        <v>77</v>
      </c>
      <c r="C34" s="115">
        <v>2900</v>
      </c>
      <c r="D34" s="116">
        <v>-3.0424607154797778E-2</v>
      </c>
      <c r="E34" s="115">
        <v>0</v>
      </c>
      <c r="F34" s="116">
        <f t="shared" si="1"/>
        <v>-1</v>
      </c>
      <c r="G34" s="115">
        <v>596</v>
      </c>
      <c r="H34" s="116" t="str">
        <f t="shared" si="1"/>
        <v>-</v>
      </c>
      <c r="I34" s="115">
        <v>2979</v>
      </c>
      <c r="J34" s="116">
        <f t="shared" si="1"/>
        <v>3.9983221476510069</v>
      </c>
      <c r="K34" s="115">
        <v>4396</v>
      </c>
      <c r="L34" s="116">
        <f t="shared" si="1"/>
        <v>0.47566297415240011</v>
      </c>
      <c r="M34" s="115">
        <v>3828</v>
      </c>
      <c r="N34" s="116">
        <v>-0.12920837124658779</v>
      </c>
      <c r="O34" s="116">
        <v>0.32000000000000006</v>
      </c>
    </row>
    <row r="35" spans="2:15" x14ac:dyDescent="0.25">
      <c r="B35" s="114" t="s">
        <v>79</v>
      </c>
      <c r="C35" s="115">
        <v>2779</v>
      </c>
      <c r="D35" s="116">
        <v>-2.5254296737986626E-2</v>
      </c>
      <c r="E35" s="115">
        <v>0</v>
      </c>
      <c r="F35" s="116">
        <f t="shared" si="1"/>
        <v>-1</v>
      </c>
      <c r="G35" s="115">
        <v>1098</v>
      </c>
      <c r="H35" s="116" t="str">
        <f t="shared" si="1"/>
        <v>-</v>
      </c>
      <c r="I35" s="115">
        <v>2392</v>
      </c>
      <c r="J35" s="116">
        <f t="shared" si="1"/>
        <v>1.1785063752276868</v>
      </c>
      <c r="K35" s="115">
        <v>3579</v>
      </c>
      <c r="L35" s="116">
        <f t="shared" si="1"/>
        <v>0.49623745819397991</v>
      </c>
      <c r="M35" s="115">
        <v>1833</v>
      </c>
      <c r="N35" s="116">
        <v>-0.48784576697401505</v>
      </c>
      <c r="O35" s="116">
        <v>-0.34041021950341854</v>
      </c>
    </row>
    <row r="36" spans="2:15" x14ac:dyDescent="0.25">
      <c r="B36" s="114" t="s">
        <v>81</v>
      </c>
      <c r="C36" s="115">
        <v>2823</v>
      </c>
      <c r="D36" s="116">
        <v>4.6718576195773132E-2</v>
      </c>
      <c r="E36" s="115">
        <v>0</v>
      </c>
      <c r="F36" s="116">
        <f t="shared" si="1"/>
        <v>-1</v>
      </c>
      <c r="G36" s="115">
        <v>1595</v>
      </c>
      <c r="H36" s="116" t="str">
        <f t="shared" si="1"/>
        <v>-</v>
      </c>
      <c r="I36" s="115">
        <v>2523</v>
      </c>
      <c r="J36" s="116">
        <f t="shared" si="1"/>
        <v>0.58181818181818179</v>
      </c>
      <c r="K36" s="115">
        <v>3022</v>
      </c>
      <c r="L36" s="116">
        <f t="shared" si="1"/>
        <v>0.19778042013476016</v>
      </c>
      <c r="M36" s="115">
        <v>2354</v>
      </c>
      <c r="N36" s="116">
        <v>-0.22104566512243551</v>
      </c>
      <c r="O36" s="116">
        <v>-0.1661353170386114</v>
      </c>
    </row>
    <row r="37" spans="2:15" x14ac:dyDescent="0.25">
      <c r="B37" s="114" t="s">
        <v>83</v>
      </c>
      <c r="C37" s="115">
        <v>2338</v>
      </c>
      <c r="D37" s="116">
        <v>-0.16320687186828919</v>
      </c>
      <c r="E37" s="115">
        <v>0</v>
      </c>
      <c r="F37" s="116">
        <f t="shared" si="1"/>
        <v>-1</v>
      </c>
      <c r="G37" s="115">
        <v>1838</v>
      </c>
      <c r="H37" s="116" t="str">
        <f t="shared" si="1"/>
        <v>-</v>
      </c>
      <c r="I37" s="115">
        <v>2342</v>
      </c>
      <c r="J37" s="116">
        <f t="shared" si="1"/>
        <v>0.27421109902067475</v>
      </c>
      <c r="K37" s="115">
        <v>2765</v>
      </c>
      <c r="L37" s="116">
        <f t="shared" si="1"/>
        <v>0.18061485909479069</v>
      </c>
      <c r="M37" s="115">
        <v>2458</v>
      </c>
      <c r="N37" s="116">
        <v>-0.1110307414104883</v>
      </c>
      <c r="O37" s="116">
        <v>5.1325919589392699E-2</v>
      </c>
    </row>
    <row r="38" spans="2:15" x14ac:dyDescent="0.25">
      <c r="B38" s="114" t="s">
        <v>85</v>
      </c>
      <c r="C38" s="115">
        <v>3196</v>
      </c>
      <c r="D38" s="116">
        <v>-0.1607142857142857</v>
      </c>
      <c r="E38" s="115">
        <v>1055</v>
      </c>
      <c r="F38" s="116">
        <f t="shared" si="1"/>
        <v>-0.66989987484355451</v>
      </c>
      <c r="G38" s="115">
        <v>2316</v>
      </c>
      <c r="H38" s="116">
        <f t="shared" si="1"/>
        <v>1.195260663507109</v>
      </c>
      <c r="I38" s="115">
        <v>3343</v>
      </c>
      <c r="J38" s="116">
        <f t="shared" si="1"/>
        <v>0.44343696027633861</v>
      </c>
      <c r="K38" s="115">
        <v>3033</v>
      </c>
      <c r="L38" s="116">
        <f t="shared" si="1"/>
        <v>-9.2731079868381694E-2</v>
      </c>
      <c r="M38" s="115">
        <v>3098</v>
      </c>
      <c r="N38" s="116">
        <v>2.1430926475436873E-2</v>
      </c>
      <c r="O38" s="116">
        <v>-3.0663329161451869E-2</v>
      </c>
    </row>
    <row r="39" spans="2:15" x14ac:dyDescent="0.25">
      <c r="B39" s="114" t="s">
        <v>87</v>
      </c>
      <c r="C39" s="115">
        <v>2946</v>
      </c>
      <c r="D39" s="116">
        <v>-3.7199864727764931E-3</v>
      </c>
      <c r="E39" s="115">
        <v>220</v>
      </c>
      <c r="F39" s="116">
        <f t="shared" si="1"/>
        <v>-0.92532247114731836</v>
      </c>
      <c r="G39" s="115">
        <v>2289</v>
      </c>
      <c r="H39" s="116">
        <f t="shared" si="1"/>
        <v>9.4045454545454543</v>
      </c>
      <c r="I39" s="115">
        <v>3143</v>
      </c>
      <c r="J39" s="116">
        <f t="shared" si="1"/>
        <v>0.37308868501529058</v>
      </c>
      <c r="K39" s="115">
        <v>3673</v>
      </c>
      <c r="L39" s="116">
        <f t="shared" si="1"/>
        <v>0.16862869869551389</v>
      </c>
      <c r="M39" s="115">
        <v>3065</v>
      </c>
      <c r="N39" s="116">
        <v>-0.16553226245575825</v>
      </c>
      <c r="O39" s="116">
        <v>4.039375424304148E-2</v>
      </c>
    </row>
    <row r="40" spans="2:15" x14ac:dyDescent="0.25">
      <c r="B40" s="114" t="s">
        <v>89</v>
      </c>
      <c r="C40" s="115">
        <v>2763</v>
      </c>
      <c r="D40" s="116">
        <v>-0.14458204334365321</v>
      </c>
      <c r="E40" s="115">
        <v>283</v>
      </c>
      <c r="F40" s="116">
        <f t="shared" si="1"/>
        <v>-0.89757509952949688</v>
      </c>
      <c r="G40" s="115">
        <v>3184</v>
      </c>
      <c r="H40" s="116">
        <f t="shared" si="1"/>
        <v>10.250883392226148</v>
      </c>
      <c r="I40" s="115">
        <v>3407</v>
      </c>
      <c r="J40" s="116">
        <f t="shared" si="1"/>
        <v>7.0037688442211143E-2</v>
      </c>
      <c r="K40" s="115">
        <v>4198</v>
      </c>
      <c r="L40" s="116">
        <f t="shared" si="1"/>
        <v>0.23216906369239809</v>
      </c>
      <c r="M40" s="115">
        <v>3898</v>
      </c>
      <c r="N40" s="116">
        <v>-7.1462601238685086E-2</v>
      </c>
      <c r="O40" s="116">
        <v>0.41078537821208827</v>
      </c>
    </row>
    <row r="41" spans="2:15" x14ac:dyDescent="0.25">
      <c r="B41" s="114" t="s">
        <v>91</v>
      </c>
      <c r="C41" s="115">
        <v>3908</v>
      </c>
      <c r="D41" s="116">
        <v>-1.8337101230846531E-2</v>
      </c>
      <c r="E41" s="115">
        <v>452</v>
      </c>
      <c r="F41" s="116">
        <f t="shared" si="1"/>
        <v>-0.88433981576253839</v>
      </c>
      <c r="G41" s="115">
        <v>2997</v>
      </c>
      <c r="H41" s="116">
        <f t="shared" si="1"/>
        <v>5.6305309734513278</v>
      </c>
      <c r="I41" s="115">
        <v>3973</v>
      </c>
      <c r="J41" s="116">
        <f t="shared" si="1"/>
        <v>0.32565899232565898</v>
      </c>
      <c r="K41" s="115">
        <v>4299</v>
      </c>
      <c r="L41" s="116">
        <f t="shared" si="1"/>
        <v>8.2053863579159225E-2</v>
      </c>
      <c r="M41" s="115">
        <v>3199</v>
      </c>
      <c r="N41" s="116">
        <v>-0.25587345894394042</v>
      </c>
      <c r="O41" s="116">
        <v>-0.18142272262026615</v>
      </c>
    </row>
    <row r="42" spans="2:15" x14ac:dyDescent="0.25">
      <c r="B42" s="114" t="s">
        <v>93</v>
      </c>
      <c r="C42" s="115">
        <v>3115</v>
      </c>
      <c r="D42" s="116">
        <v>-0.19716494845360821</v>
      </c>
      <c r="E42" s="115">
        <v>469</v>
      </c>
      <c r="F42" s="116">
        <f t="shared" si="1"/>
        <v>-0.84943820224719102</v>
      </c>
      <c r="G42" s="115">
        <v>2479</v>
      </c>
      <c r="H42" s="116">
        <f t="shared" si="1"/>
        <v>4.2857142857142856</v>
      </c>
      <c r="I42" s="115">
        <v>4607</v>
      </c>
      <c r="J42" s="116">
        <f t="shared" si="1"/>
        <v>0.85841064945542556</v>
      </c>
      <c r="K42" s="115">
        <v>5428</v>
      </c>
      <c r="L42" s="116">
        <f t="shared" si="1"/>
        <v>0.17820707618840892</v>
      </c>
      <c r="M42" s="115"/>
      <c r="N42" s="116"/>
      <c r="O42" s="116"/>
    </row>
    <row r="43" spans="2:15" ht="15.75" x14ac:dyDescent="0.25">
      <c r="B43" s="117" t="s">
        <v>30</v>
      </c>
      <c r="C43" s="118">
        <v>38821</v>
      </c>
      <c r="D43" s="119">
        <v>-5.2383625845192516E-2</v>
      </c>
      <c r="E43" s="118">
        <v>10755</v>
      </c>
      <c r="F43" s="119">
        <f t="shared" si="1"/>
        <v>-0.722959223100899</v>
      </c>
      <c r="G43" s="118">
        <v>20161</v>
      </c>
      <c r="H43" s="119">
        <f t="shared" si="1"/>
        <v>0.87456996745699667</v>
      </c>
      <c r="I43" s="118">
        <v>37638</v>
      </c>
      <c r="J43" s="119">
        <f t="shared" si="1"/>
        <v>0.86687168295223449</v>
      </c>
      <c r="K43" s="118">
        <v>50521</v>
      </c>
      <c r="L43" s="119">
        <f t="shared" si="1"/>
        <v>0.34228705032148365</v>
      </c>
      <c r="M43" s="118">
        <v>38656</v>
      </c>
      <c r="N43" s="119">
        <v>-0.14274942895793141</v>
      </c>
      <c r="O43" s="119">
        <v>8.2619167646894143E-2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5" x14ac:dyDescent="0.25">
      <c r="K46" s="79"/>
    </row>
  </sheetData>
  <mergeCells count="16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99C428-D14C-46C8-97A9-91D76FAEE93D}">
  <sheetPr>
    <tabColor theme="7" tint="0.79998168889431442"/>
  </sheetPr>
  <dimension ref="A4:E111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3" t="s">
        <v>245</v>
      </c>
      <c r="C4" s="263"/>
      <c r="D4" s="263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88" t="s">
        <v>132</v>
      </c>
      <c r="D6" s="289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51166</v>
      </c>
      <c r="D8" s="116">
        <f t="shared" ref="D8:D9" si="0">C8/C9-1</f>
        <v>0.3553548250377474</v>
      </c>
    </row>
    <row r="9" spans="1:5" x14ac:dyDescent="0.25">
      <c r="A9" s="1"/>
      <c r="B9" s="114">
        <v>2022</v>
      </c>
      <c r="C9" s="115">
        <v>37751</v>
      </c>
      <c r="D9" s="116">
        <f t="shared" si="0"/>
        <v>0.87247656366251669</v>
      </c>
    </row>
    <row r="10" spans="1:5" x14ac:dyDescent="0.25">
      <c r="A10" s="1"/>
      <c r="B10" s="114">
        <v>2021</v>
      </c>
      <c r="C10" s="115">
        <v>20161</v>
      </c>
      <c r="D10" s="116">
        <f>C10/C11-1</f>
        <v>0.59589962795852136</v>
      </c>
    </row>
    <row r="11" spans="1:5" x14ac:dyDescent="0.25">
      <c r="A11" s="1" t="s">
        <v>72</v>
      </c>
      <c r="B11" s="114">
        <v>2020</v>
      </c>
      <c r="C11" s="115">
        <v>12633</v>
      </c>
      <c r="D11" s="116">
        <f t="shared" ref="D11:D20" si="1">C11/C12-1</f>
        <v>-0.71973999467565886</v>
      </c>
    </row>
    <row r="12" spans="1:5" x14ac:dyDescent="0.25">
      <c r="A12" s="1" t="s">
        <v>74</v>
      </c>
      <c r="B12" s="114">
        <v>2019</v>
      </c>
      <c r="C12" s="115">
        <v>45076</v>
      </c>
      <c r="D12" s="116">
        <f t="shared" si="1"/>
        <v>-4.1629459539907265E-2</v>
      </c>
    </row>
    <row r="13" spans="1:5" x14ac:dyDescent="0.25">
      <c r="A13" s="1" t="s">
        <v>76</v>
      </c>
      <c r="B13" s="114">
        <v>2018</v>
      </c>
      <c r="C13" s="115">
        <v>47034</v>
      </c>
      <c r="D13" s="116">
        <f t="shared" si="1"/>
        <v>-0.13403542364767829</v>
      </c>
    </row>
    <row r="14" spans="1:5" x14ac:dyDescent="0.25">
      <c r="A14" s="1" t="s">
        <v>78</v>
      </c>
      <c r="B14" s="114">
        <v>2017</v>
      </c>
      <c r="C14" s="115">
        <v>54314</v>
      </c>
      <c r="D14" s="116">
        <f>C14/C15-1</f>
        <v>-1.1953143676787237E-3</v>
      </c>
    </row>
    <row r="15" spans="1:5" x14ac:dyDescent="0.25">
      <c r="A15" s="1" t="s">
        <v>80</v>
      </c>
      <c r="B15" s="114">
        <v>2016</v>
      </c>
      <c r="C15" s="115">
        <v>54379</v>
      </c>
      <c r="D15" s="116">
        <f>C15/C16-1</f>
        <v>0.14431514488331465</v>
      </c>
    </row>
    <row r="16" spans="1:5" x14ac:dyDescent="0.25">
      <c r="A16" s="1" t="s">
        <v>82</v>
      </c>
      <c r="B16" s="114">
        <v>2015</v>
      </c>
      <c r="C16" s="115">
        <v>47521</v>
      </c>
      <c r="D16" s="116">
        <f t="shared" si="1"/>
        <v>-0.22950580452688241</v>
      </c>
    </row>
    <row r="17" spans="1:5" x14ac:dyDescent="0.25">
      <c r="A17" s="1" t="s">
        <v>84</v>
      </c>
      <c r="B17" s="114">
        <v>2014</v>
      </c>
      <c r="C17" s="115">
        <v>61676</v>
      </c>
      <c r="D17" s="116">
        <f t="shared" si="1"/>
        <v>0.16216318070472968</v>
      </c>
    </row>
    <row r="18" spans="1:5" x14ac:dyDescent="0.25">
      <c r="A18" s="1" t="s">
        <v>86</v>
      </c>
      <c r="B18" s="114">
        <v>2013</v>
      </c>
      <c r="C18" s="115">
        <v>53070</v>
      </c>
      <c r="D18" s="116">
        <f t="shared" si="1"/>
        <v>5.9519296383350184E-3</v>
      </c>
    </row>
    <row r="19" spans="1:5" x14ac:dyDescent="0.25">
      <c r="A19" s="1" t="s">
        <v>88</v>
      </c>
      <c r="B19" s="114">
        <v>2012</v>
      </c>
      <c r="C19" s="115">
        <v>52756</v>
      </c>
      <c r="D19" s="116">
        <f>C19/C20-1</f>
        <v>1.0056353528262729E-3</v>
      </c>
    </row>
    <row r="20" spans="1:5" x14ac:dyDescent="0.25">
      <c r="A20" s="1" t="s">
        <v>90</v>
      </c>
      <c r="B20" s="114">
        <v>2011</v>
      </c>
      <c r="C20" s="115">
        <v>52703</v>
      </c>
      <c r="D20" s="116">
        <f t="shared" si="1"/>
        <v>4.8106753639328703E-2</v>
      </c>
    </row>
    <row r="21" spans="1:5" x14ac:dyDescent="0.25">
      <c r="A21" s="1" t="s">
        <v>92</v>
      </c>
      <c r="B21" s="114">
        <v>2010</v>
      </c>
      <c r="C21" s="115">
        <v>50284</v>
      </c>
      <c r="D21" s="116"/>
    </row>
    <row r="22" spans="1:5" ht="6" customHeight="1" x14ac:dyDescent="0.25"/>
    <row r="23" spans="1:5" x14ac:dyDescent="0.25">
      <c r="B23" s="105" t="s">
        <v>55</v>
      </c>
      <c r="C23" s="105"/>
      <c r="D23" s="105"/>
    </row>
    <row r="26" spans="1:5" ht="48.75" customHeight="1" thickBot="1" x14ac:dyDescent="0.3">
      <c r="B26" s="263" t="s">
        <v>246</v>
      </c>
      <c r="C26" s="263"/>
      <c r="D26" s="263"/>
      <c r="E26" s="1" t="s">
        <v>94</v>
      </c>
    </row>
    <row r="27" spans="1:5" ht="10.5" customHeight="1" thickBot="1" x14ac:dyDescent="0.3">
      <c r="B27" s="106"/>
      <c r="C27" s="107"/>
      <c r="D27" s="106"/>
      <c r="E27" s="1" t="s">
        <v>95</v>
      </c>
    </row>
    <row r="28" spans="1:5" ht="22.5" thickTop="1" thickBot="1" x14ac:dyDescent="0.3">
      <c r="B28" s="121" t="s">
        <v>96</v>
      </c>
      <c r="C28" s="288" t="s">
        <v>137</v>
      </c>
      <c r="D28" s="289"/>
    </row>
    <row r="29" spans="1:5" ht="16.5" thickTop="1" thickBot="1" x14ac:dyDescent="0.3">
      <c r="B29" s="85"/>
      <c r="C29" s="111" t="s">
        <v>138</v>
      </c>
      <c r="D29" s="112" t="s">
        <v>139</v>
      </c>
    </row>
    <row r="30" spans="1:5" x14ac:dyDescent="0.25">
      <c r="B30" s="114">
        <v>2023</v>
      </c>
      <c r="C30" s="115">
        <v>50521</v>
      </c>
      <c r="D30" s="116">
        <f t="shared" ref="D30:D31" si="2">C30/C31-1</f>
        <v>0.34228705032148365</v>
      </c>
    </row>
    <row r="31" spans="1:5" x14ac:dyDescent="0.25">
      <c r="B31" s="114">
        <v>2022</v>
      </c>
      <c r="C31" s="115">
        <v>37638</v>
      </c>
      <c r="D31" s="116">
        <f t="shared" si="2"/>
        <v>0.86687168295223449</v>
      </c>
    </row>
    <row r="32" spans="1:5" x14ac:dyDescent="0.25">
      <c r="B32" s="114">
        <v>2021</v>
      </c>
      <c r="C32" s="115">
        <v>20161</v>
      </c>
      <c r="D32" s="116">
        <f>C32/C33-1</f>
        <v>0.87456996745699667</v>
      </c>
    </row>
    <row r="33" spans="2:5" x14ac:dyDescent="0.25">
      <c r="B33" s="114">
        <v>2020</v>
      </c>
      <c r="C33" s="115">
        <v>10755</v>
      </c>
      <c r="D33" s="116">
        <f t="shared" ref="D33:D42" si="3">C33/C34-1</f>
        <v>-0.722959223100899</v>
      </c>
    </row>
    <row r="34" spans="2:5" x14ac:dyDescent="0.25">
      <c r="B34" s="114">
        <v>2019</v>
      </c>
      <c r="C34" s="115">
        <v>38821</v>
      </c>
      <c r="D34" s="116">
        <f t="shared" si="3"/>
        <v>-5.2383625845192516E-2</v>
      </c>
    </row>
    <row r="35" spans="2:5" x14ac:dyDescent="0.25">
      <c r="B35" s="114">
        <v>2018</v>
      </c>
      <c r="C35" s="115">
        <v>40967</v>
      </c>
      <c r="D35" s="116">
        <f t="shared" si="3"/>
        <v>-0.13190795050008475</v>
      </c>
    </row>
    <row r="36" spans="2:5" x14ac:dyDescent="0.25">
      <c r="B36" s="114">
        <v>2017</v>
      </c>
      <c r="C36" s="115">
        <v>47192</v>
      </c>
      <c r="D36" s="116">
        <f>C36/C37-1</f>
        <v>-2.6868749355603683E-2</v>
      </c>
    </row>
    <row r="37" spans="2:5" x14ac:dyDescent="0.25">
      <c r="B37" s="114">
        <v>2016</v>
      </c>
      <c r="C37" s="115">
        <v>48495</v>
      </c>
      <c r="D37" s="116">
        <f>C37/C38-1</f>
        <v>0.14604750088621055</v>
      </c>
    </row>
    <row r="38" spans="2:5" x14ac:dyDescent="0.25">
      <c r="B38" s="114">
        <v>2015</v>
      </c>
      <c r="C38" s="115">
        <v>42315</v>
      </c>
      <c r="D38" s="116">
        <f t="shared" si="3"/>
        <v>-0.24697026320004267</v>
      </c>
    </row>
    <row r="39" spans="2:5" x14ac:dyDescent="0.25">
      <c r="B39" s="114">
        <v>2014</v>
      </c>
      <c r="C39" s="115">
        <v>56193</v>
      </c>
      <c r="D39" s="116">
        <f t="shared" si="3"/>
        <v>0.15981424148606815</v>
      </c>
    </row>
    <row r="40" spans="2:5" x14ac:dyDescent="0.25">
      <c r="B40" s="114">
        <v>2013</v>
      </c>
      <c r="C40" s="115">
        <v>48450</v>
      </c>
      <c r="D40" s="116">
        <f t="shared" si="3"/>
        <v>-1.3579819614390143E-2</v>
      </c>
    </row>
    <row r="41" spans="2:5" x14ac:dyDescent="0.25">
      <c r="B41" s="114">
        <v>2012</v>
      </c>
      <c r="C41" s="115">
        <v>49117</v>
      </c>
      <c r="D41" s="116">
        <f>C41/C42-1</f>
        <v>7.8589896171050722E-3</v>
      </c>
    </row>
    <row r="42" spans="2:5" x14ac:dyDescent="0.25">
      <c r="B42" s="114">
        <v>2011</v>
      </c>
      <c r="C42" s="115">
        <v>48734</v>
      </c>
      <c r="D42" s="116">
        <f t="shared" si="3"/>
        <v>2.8078391662974989E-2</v>
      </c>
    </row>
    <row r="43" spans="2:5" x14ac:dyDescent="0.25">
      <c r="B43" s="114">
        <v>2010</v>
      </c>
      <c r="C43" s="115">
        <v>47403</v>
      </c>
      <c r="D43" s="116"/>
    </row>
    <row r="44" spans="2:5" ht="6" customHeight="1" x14ac:dyDescent="0.25"/>
    <row r="45" spans="2:5" x14ac:dyDescent="0.25">
      <c r="B45" s="105" t="s">
        <v>55</v>
      </c>
      <c r="C45" s="105"/>
      <c r="D45" s="105"/>
    </row>
    <row r="48" spans="2:5" ht="48.75" customHeight="1" thickBot="1" x14ac:dyDescent="0.3">
      <c r="B48" s="263" t="s">
        <v>247</v>
      </c>
      <c r="C48" s="263"/>
      <c r="D48" s="263"/>
      <c r="E48" s="1" t="s">
        <v>98</v>
      </c>
    </row>
    <row r="49" spans="1:5" ht="10.5" customHeight="1" thickBot="1" x14ac:dyDescent="0.3">
      <c r="B49" s="106"/>
      <c r="C49" s="107"/>
      <c r="D49" s="106"/>
      <c r="E49" s="1" t="s">
        <v>99</v>
      </c>
    </row>
    <row r="50" spans="1:5" ht="22.5" thickTop="1" thickBot="1" x14ac:dyDescent="0.3">
      <c r="B50" s="109"/>
      <c r="C50" s="288" t="s">
        <v>140</v>
      </c>
      <c r="D50" s="289"/>
    </row>
    <row r="51" spans="1:5" ht="16.5" thickTop="1" thickBot="1" x14ac:dyDescent="0.3">
      <c r="B51" s="85"/>
      <c r="C51" s="111" t="s">
        <v>138</v>
      </c>
      <c r="D51" s="112" t="s">
        <v>139</v>
      </c>
    </row>
    <row r="52" spans="1:5" x14ac:dyDescent="0.25">
      <c r="A52" s="1">
        <v>1</v>
      </c>
      <c r="B52" s="114">
        <v>2023</v>
      </c>
      <c r="C52" s="115">
        <v>0</v>
      </c>
      <c r="D52" s="116" t="e">
        <f t="shared" ref="D52:D53" si="4">C52/C53-1</f>
        <v>#DIV/0!</v>
      </c>
    </row>
    <row r="53" spans="1:5" x14ac:dyDescent="0.25">
      <c r="A53" s="1"/>
      <c r="B53" s="114">
        <v>2022</v>
      </c>
      <c r="C53" s="115">
        <v>0</v>
      </c>
      <c r="D53" s="116" t="e">
        <f t="shared" si="4"/>
        <v>#DIV/0!</v>
      </c>
    </row>
    <row r="54" spans="1:5" x14ac:dyDescent="0.25">
      <c r="A54" s="1"/>
      <c r="B54" s="114">
        <v>2021</v>
      </c>
      <c r="C54" s="115">
        <v>0</v>
      </c>
      <c r="D54" s="116" t="e">
        <f>C54/C55-1</f>
        <v>#DIV/0!</v>
      </c>
    </row>
    <row r="55" spans="1:5" x14ac:dyDescent="0.25">
      <c r="A55" s="1">
        <v>2</v>
      </c>
      <c r="B55" s="114">
        <v>2020</v>
      </c>
      <c r="C55" s="115">
        <v>0</v>
      </c>
      <c r="D55" s="116" t="e">
        <f t="shared" ref="D55:D64" si="5">C55/C56-1</f>
        <v>#DIV/0!</v>
      </c>
    </row>
    <row r="56" spans="1:5" x14ac:dyDescent="0.25">
      <c r="A56" s="1">
        <v>3</v>
      </c>
      <c r="B56" s="114">
        <v>2019</v>
      </c>
      <c r="C56" s="115">
        <v>0</v>
      </c>
      <c r="D56" s="116" t="e">
        <f t="shared" si="5"/>
        <v>#DIV/0!</v>
      </c>
    </row>
    <row r="57" spans="1:5" x14ac:dyDescent="0.25">
      <c r="A57" s="1">
        <v>4</v>
      </c>
      <c r="B57" s="114">
        <v>2018</v>
      </c>
      <c r="C57" s="115">
        <v>0</v>
      </c>
      <c r="D57" s="116" t="e">
        <f t="shared" si="5"/>
        <v>#DIV/0!</v>
      </c>
    </row>
    <row r="58" spans="1:5" x14ac:dyDescent="0.25">
      <c r="A58" s="1">
        <v>5</v>
      </c>
      <c r="B58" s="114">
        <v>2017</v>
      </c>
      <c r="C58" s="115">
        <v>0</v>
      </c>
      <c r="D58" s="116" t="e">
        <f>C58/C59-1</f>
        <v>#DIV/0!</v>
      </c>
    </row>
    <row r="59" spans="1:5" x14ac:dyDescent="0.25">
      <c r="A59" s="1">
        <v>6</v>
      </c>
      <c r="B59" s="114">
        <v>2016</v>
      </c>
      <c r="C59" s="115">
        <v>0</v>
      </c>
      <c r="D59" s="116" t="e">
        <f>C59/C60-1</f>
        <v>#DIV/0!</v>
      </c>
    </row>
    <row r="60" spans="1:5" x14ac:dyDescent="0.25">
      <c r="A60" s="1">
        <v>7</v>
      </c>
      <c r="B60" s="114">
        <v>2015</v>
      </c>
      <c r="C60" s="115">
        <v>0</v>
      </c>
      <c r="D60" s="116">
        <f t="shared" si="5"/>
        <v>-1</v>
      </c>
    </row>
    <row r="61" spans="1:5" x14ac:dyDescent="0.25">
      <c r="A61" s="1">
        <v>8</v>
      </c>
      <c r="B61" s="114">
        <v>2014</v>
      </c>
      <c r="C61" s="115">
        <v>25282</v>
      </c>
      <c r="D61" s="116">
        <f t="shared" si="5"/>
        <v>-3.5774218154080883E-2</v>
      </c>
    </row>
    <row r="62" spans="1:5" x14ac:dyDescent="0.25">
      <c r="A62" s="1">
        <v>9</v>
      </c>
      <c r="B62" s="114">
        <v>2013</v>
      </c>
      <c r="C62" s="115">
        <v>26220</v>
      </c>
      <c r="D62" s="116">
        <f t="shared" si="5"/>
        <v>-3.5107087657319513E-2</v>
      </c>
    </row>
    <row r="63" spans="1:5" x14ac:dyDescent="0.25">
      <c r="A63" s="1">
        <v>10</v>
      </c>
      <c r="B63" s="114">
        <v>2012</v>
      </c>
      <c r="C63" s="115">
        <v>27174</v>
      </c>
      <c r="D63" s="116">
        <f>C63/C64-1</f>
        <v>5.5230310394338566E-4</v>
      </c>
    </row>
    <row r="64" spans="1:5" x14ac:dyDescent="0.25">
      <c r="A64" s="1">
        <v>11</v>
      </c>
      <c r="B64" s="114">
        <v>2011</v>
      </c>
      <c r="C64" s="115">
        <v>27159</v>
      </c>
      <c r="D64" s="116">
        <f t="shared" si="5"/>
        <v>2.3631840796019876E-2</v>
      </c>
    </row>
    <row r="65" spans="1:5" x14ac:dyDescent="0.25">
      <c r="A65" s="1">
        <v>12</v>
      </c>
      <c r="B65" s="114">
        <v>2010</v>
      </c>
      <c r="C65" s="115">
        <v>26532</v>
      </c>
      <c r="D65" s="116"/>
    </row>
    <row r="66" spans="1:5" ht="6" customHeight="1" x14ac:dyDescent="0.25"/>
    <row r="67" spans="1:5" x14ac:dyDescent="0.25">
      <c r="B67" s="105" t="s">
        <v>55</v>
      </c>
      <c r="C67" s="105"/>
      <c r="D67" s="105"/>
    </row>
    <row r="70" spans="1:5" ht="48.75" customHeight="1" thickBot="1" x14ac:dyDescent="0.3">
      <c r="B70" s="263" t="s">
        <v>141</v>
      </c>
      <c r="C70" s="263"/>
      <c r="D70" s="263"/>
      <c r="E70" s="1" t="s">
        <v>101</v>
      </c>
    </row>
    <row r="71" spans="1:5" ht="10.5" customHeight="1" thickBot="1" x14ac:dyDescent="0.3">
      <c r="B71" s="106"/>
      <c r="C71" s="107"/>
      <c r="D71" s="106"/>
      <c r="E71" s="1" t="s">
        <v>102</v>
      </c>
    </row>
    <row r="72" spans="1:5" ht="22.5" thickTop="1" thickBot="1" x14ac:dyDescent="0.3">
      <c r="B72" s="109"/>
      <c r="C72" s="288" t="s">
        <v>142</v>
      </c>
      <c r="D72" s="289"/>
    </row>
    <row r="73" spans="1:5" ht="16.5" thickTop="1" thickBot="1" x14ac:dyDescent="0.3">
      <c r="B73" s="85"/>
      <c r="C73" s="111" t="s">
        <v>138</v>
      </c>
      <c r="D73" s="112" t="s">
        <v>139</v>
      </c>
    </row>
    <row r="74" spans="1:5" x14ac:dyDescent="0.25">
      <c r="A74" s="1">
        <v>1</v>
      </c>
      <c r="B74" s="114">
        <v>2023</v>
      </c>
      <c r="C74" s="115">
        <v>0</v>
      </c>
      <c r="D74" s="116" t="e">
        <f t="shared" ref="D74:D75" si="6">C74/C75-1</f>
        <v>#DIV/0!</v>
      </c>
    </row>
    <row r="75" spans="1:5" x14ac:dyDescent="0.25">
      <c r="A75" s="1"/>
      <c r="B75" s="114">
        <v>2022</v>
      </c>
      <c r="C75" s="115">
        <v>0</v>
      </c>
      <c r="D75" s="116" t="e">
        <f t="shared" si="6"/>
        <v>#DIV/0!</v>
      </c>
    </row>
    <row r="76" spans="1:5" x14ac:dyDescent="0.25">
      <c r="A76" s="1"/>
      <c r="B76" s="114">
        <v>2021</v>
      </c>
      <c r="C76" s="115">
        <v>0</v>
      </c>
      <c r="D76" s="116" t="e">
        <f>C76/C77-1</f>
        <v>#DIV/0!</v>
      </c>
    </row>
    <row r="77" spans="1:5" x14ac:dyDescent="0.25">
      <c r="A77" s="1">
        <v>2</v>
      </c>
      <c r="B77" s="114">
        <v>2020</v>
      </c>
      <c r="C77" s="115">
        <v>0</v>
      </c>
      <c r="D77" s="116" t="e">
        <f t="shared" ref="D77:D79" si="7">C77/C78-1</f>
        <v>#DIV/0!</v>
      </c>
    </row>
    <row r="78" spans="1:5" x14ac:dyDescent="0.25">
      <c r="A78" s="1">
        <v>3</v>
      </c>
      <c r="B78" s="114">
        <v>2019</v>
      </c>
      <c r="C78" s="115">
        <v>0</v>
      </c>
      <c r="D78" s="116" t="e">
        <f t="shared" si="7"/>
        <v>#DIV/0!</v>
      </c>
    </row>
    <row r="79" spans="1:5" x14ac:dyDescent="0.25">
      <c r="A79" s="1">
        <v>4</v>
      </c>
      <c r="B79" s="114">
        <v>2018</v>
      </c>
      <c r="C79" s="115">
        <v>0</v>
      </c>
      <c r="D79" s="116" t="e">
        <f t="shared" si="7"/>
        <v>#DIV/0!</v>
      </c>
    </row>
    <row r="80" spans="1:5" x14ac:dyDescent="0.25">
      <c r="A80" s="1">
        <v>5</v>
      </c>
      <c r="B80" s="114">
        <v>2017</v>
      </c>
      <c r="C80" s="115">
        <v>0</v>
      </c>
      <c r="D80" s="116" t="e">
        <f>C80/C81-1</f>
        <v>#DIV/0!</v>
      </c>
    </row>
    <row r="81" spans="1:5" x14ac:dyDescent="0.25">
      <c r="A81" s="1">
        <v>6</v>
      </c>
      <c r="B81" s="114">
        <v>2016</v>
      </c>
      <c r="C81" s="115">
        <v>0</v>
      </c>
      <c r="D81" s="116" t="e">
        <f>C81/C82-1</f>
        <v>#DIV/0!</v>
      </c>
    </row>
    <row r="82" spans="1:5" x14ac:dyDescent="0.25">
      <c r="A82" s="1">
        <v>7</v>
      </c>
      <c r="B82" s="114">
        <v>2015</v>
      </c>
      <c r="C82" s="115">
        <v>0</v>
      </c>
      <c r="D82" s="116">
        <f t="shared" ref="D82:D84" si="8">C82/C83-1</f>
        <v>-1</v>
      </c>
    </row>
    <row r="83" spans="1:5" x14ac:dyDescent="0.25">
      <c r="A83" s="1">
        <v>8</v>
      </c>
      <c r="B83" s="114">
        <v>2014</v>
      </c>
      <c r="C83" s="115">
        <v>30911</v>
      </c>
      <c r="D83" s="116">
        <f t="shared" si="8"/>
        <v>0.39050832208726938</v>
      </c>
    </row>
    <row r="84" spans="1:5" x14ac:dyDescent="0.25">
      <c r="A84" s="1">
        <v>9</v>
      </c>
      <c r="B84" s="114">
        <v>2013</v>
      </c>
      <c r="C84" s="115">
        <v>22230</v>
      </c>
      <c r="D84" s="116">
        <f t="shared" si="8"/>
        <v>1.3079341931367727E-2</v>
      </c>
    </row>
    <row r="85" spans="1:5" x14ac:dyDescent="0.25">
      <c r="A85" s="1">
        <v>10</v>
      </c>
      <c r="B85" s="114">
        <v>2012</v>
      </c>
      <c r="C85" s="115">
        <v>21943</v>
      </c>
      <c r="D85" s="116">
        <f>C85/C86-1</f>
        <v>1.7056778679026552E-2</v>
      </c>
    </row>
    <row r="86" spans="1:5" x14ac:dyDescent="0.25">
      <c r="A86" s="1">
        <v>11</v>
      </c>
      <c r="B86" s="114">
        <v>2011</v>
      </c>
      <c r="C86" s="115">
        <v>21575</v>
      </c>
      <c r="D86" s="116">
        <f t="shared" ref="D86" si="9">C86/C87-1</f>
        <v>3.3731014326098485E-2</v>
      </c>
    </row>
    <row r="87" spans="1:5" x14ac:dyDescent="0.25">
      <c r="A87" s="1">
        <v>12</v>
      </c>
      <c r="B87" s="114">
        <v>2010</v>
      </c>
      <c r="C87" s="115">
        <v>20871</v>
      </c>
      <c r="D87" s="116"/>
    </row>
    <row r="88" spans="1:5" ht="6" customHeight="1" x14ac:dyDescent="0.25"/>
    <row r="89" spans="1:5" x14ac:dyDescent="0.25">
      <c r="B89" s="105" t="s">
        <v>55</v>
      </c>
      <c r="C89" s="105"/>
      <c r="D89" s="105"/>
    </row>
    <row r="92" spans="1:5" ht="48.75" customHeight="1" thickBot="1" x14ac:dyDescent="0.3">
      <c r="B92" s="263" t="s">
        <v>248</v>
      </c>
      <c r="C92" s="263"/>
      <c r="D92" s="263"/>
      <c r="E92" s="1" t="s">
        <v>114</v>
      </c>
    </row>
    <row r="93" spans="1:5" ht="10.5" customHeight="1" thickBot="1" x14ac:dyDescent="0.3">
      <c r="B93" s="106"/>
      <c r="C93" s="107"/>
      <c r="D93" s="106"/>
      <c r="E93" s="1" t="s">
        <v>115</v>
      </c>
    </row>
    <row r="94" spans="1:5" ht="22.5" thickTop="1" thickBot="1" x14ac:dyDescent="0.3">
      <c r="B94" s="121" t="s">
        <v>96</v>
      </c>
      <c r="C94" s="288" t="s">
        <v>32</v>
      </c>
      <c r="D94" s="289"/>
    </row>
    <row r="95" spans="1:5" ht="16.5" thickTop="1" thickBot="1" x14ac:dyDescent="0.3">
      <c r="B95" s="85"/>
      <c r="C95" s="111" t="s">
        <v>138</v>
      </c>
      <c r="D95" s="112" t="s">
        <v>139</v>
      </c>
    </row>
    <row r="96" spans="1:5" x14ac:dyDescent="0.25">
      <c r="B96" s="114">
        <v>2023</v>
      </c>
      <c r="C96" s="115">
        <v>0</v>
      </c>
      <c r="D96" s="116" t="e">
        <f t="shared" ref="D96:D108" si="10">C96/C97-1</f>
        <v>#DIV/0!</v>
      </c>
    </row>
    <row r="97" spans="2:4" x14ac:dyDescent="0.25">
      <c r="B97" s="114">
        <v>2022</v>
      </c>
      <c r="C97" s="115">
        <v>0</v>
      </c>
      <c r="D97" s="116" t="e">
        <f t="shared" si="10"/>
        <v>#DIV/0!</v>
      </c>
    </row>
    <row r="98" spans="2:4" x14ac:dyDescent="0.25">
      <c r="B98" s="114">
        <v>2021</v>
      </c>
      <c r="C98" s="115">
        <v>0</v>
      </c>
      <c r="D98" s="116">
        <f t="shared" si="10"/>
        <v>-1</v>
      </c>
    </row>
    <row r="99" spans="2:4" x14ac:dyDescent="0.25">
      <c r="B99" s="114">
        <v>2020</v>
      </c>
      <c r="C99" s="115">
        <v>1878</v>
      </c>
      <c r="D99" s="116">
        <f t="shared" si="10"/>
        <v>-0.69976019184652283</v>
      </c>
    </row>
    <row r="100" spans="2:4" x14ac:dyDescent="0.25">
      <c r="B100" s="114">
        <v>2019</v>
      </c>
      <c r="C100" s="115">
        <v>6255</v>
      </c>
      <c r="D100" s="116">
        <f t="shared" si="10"/>
        <v>3.0987308389649026E-2</v>
      </c>
    </row>
    <row r="101" spans="2:4" x14ac:dyDescent="0.25">
      <c r="B101" s="114">
        <v>2018</v>
      </c>
      <c r="C101" s="115">
        <v>6067</v>
      </c>
      <c r="D101" s="116">
        <f t="shared" si="10"/>
        <v>-0.14813254703734902</v>
      </c>
    </row>
    <row r="102" spans="2:4" x14ac:dyDescent="0.25">
      <c r="B102" s="114">
        <v>2017</v>
      </c>
      <c r="C102" s="115">
        <v>7122</v>
      </c>
      <c r="D102" s="116">
        <f t="shared" si="10"/>
        <v>0.21040108769544519</v>
      </c>
    </row>
    <row r="103" spans="2:4" x14ac:dyDescent="0.25">
      <c r="B103" s="114">
        <v>2016</v>
      </c>
      <c r="C103" s="115">
        <v>5884</v>
      </c>
      <c r="D103" s="116">
        <f t="shared" si="10"/>
        <v>0.13023434498655395</v>
      </c>
    </row>
    <row r="104" spans="2:4" x14ac:dyDescent="0.25">
      <c r="B104" s="114">
        <v>2015</v>
      </c>
      <c r="C104" s="115">
        <v>5206</v>
      </c>
      <c r="D104" s="116">
        <f t="shared" si="10"/>
        <v>-5.0519788436987012E-2</v>
      </c>
    </row>
    <row r="105" spans="2:4" x14ac:dyDescent="0.25">
      <c r="B105" s="114">
        <v>2014</v>
      </c>
      <c r="C105" s="115">
        <v>5483</v>
      </c>
      <c r="D105" s="116">
        <f t="shared" si="10"/>
        <v>0.18679653679653674</v>
      </c>
    </row>
    <row r="106" spans="2:4" x14ac:dyDescent="0.25">
      <c r="B106" s="114">
        <v>2013</v>
      </c>
      <c r="C106" s="115">
        <v>4620</v>
      </c>
      <c r="D106" s="116">
        <f t="shared" si="10"/>
        <v>0.26957955482275353</v>
      </c>
    </row>
    <row r="107" spans="2:4" x14ac:dyDescent="0.25">
      <c r="B107" s="114">
        <v>2012</v>
      </c>
      <c r="C107" s="115">
        <v>3639</v>
      </c>
      <c r="D107" s="116">
        <f t="shared" si="10"/>
        <v>-8.3144368858654616E-2</v>
      </c>
    </row>
    <row r="108" spans="2:4" x14ac:dyDescent="0.25">
      <c r="B108" s="114">
        <v>2011</v>
      </c>
      <c r="C108" s="115">
        <v>3969</v>
      </c>
      <c r="D108" s="116">
        <f t="shared" si="10"/>
        <v>0.37764665046858736</v>
      </c>
    </row>
    <row r="109" spans="2:4" x14ac:dyDescent="0.25">
      <c r="B109" s="114">
        <v>2010</v>
      </c>
      <c r="C109" s="115">
        <v>2881</v>
      </c>
      <c r="D109" s="116"/>
    </row>
    <row r="110" spans="2:4" ht="6" customHeight="1" x14ac:dyDescent="0.25"/>
    <row r="111" spans="2:4" x14ac:dyDescent="0.25">
      <c r="B111" s="105" t="s">
        <v>55</v>
      </c>
      <c r="C111" s="105"/>
      <c r="D111" s="105"/>
    </row>
  </sheetData>
  <mergeCells count="10">
    <mergeCell ref="B70:D70"/>
    <mergeCell ref="C72:D72"/>
    <mergeCell ref="B92:D92"/>
    <mergeCell ref="C94:D94"/>
    <mergeCell ref="B4:D4"/>
    <mergeCell ref="C6:D6"/>
    <mergeCell ref="B26:D26"/>
    <mergeCell ref="C28:D28"/>
    <mergeCell ref="B48:D48"/>
    <mergeCell ref="C50:D50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943007-98C4-448C-A3B6-69493A0049A2}">
  <sheetPr>
    <tabColor theme="7" tint="0.79998168889431442"/>
  </sheetPr>
  <dimension ref="A1:X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1" width="9.7109375" customWidth="1"/>
    <col min="12" max="12" width="11.140625" customWidth="1"/>
    <col min="13" max="13" width="12.28515625" customWidth="1"/>
    <col min="19" max="20" width="11.42578125" customWidth="1"/>
    <col min="21" max="22" width="10.42578125" customWidth="1"/>
    <col min="23" max="23" width="11.140625" customWidth="1"/>
    <col min="24" max="24" width="10.42578125" customWidth="1"/>
  </cols>
  <sheetData>
    <row r="1" spans="1:24" ht="42.75" customHeight="1" x14ac:dyDescent="0.25"/>
    <row r="2" spans="1:24" ht="24" x14ac:dyDescent="0.4">
      <c r="B2" s="126"/>
      <c r="C2" s="126"/>
      <c r="D2" s="126"/>
      <c r="E2" s="126"/>
      <c r="F2" s="126"/>
    </row>
    <row r="3" spans="1:24" ht="40.5" customHeight="1" thickBot="1" x14ac:dyDescent="0.3">
      <c r="B3" s="62" t="s">
        <v>143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</row>
    <row r="4" spans="1:24" ht="8.25" customHeight="1" thickBot="1" x14ac:dyDescent="0.3">
      <c r="B4" s="83"/>
      <c r="C4" s="83"/>
      <c r="D4" s="83"/>
      <c r="E4" s="83"/>
      <c r="F4" s="83"/>
      <c r="G4" s="83"/>
      <c r="H4" s="83"/>
      <c r="I4" s="83"/>
      <c r="J4" s="84"/>
      <c r="K4" s="83"/>
      <c r="L4" s="84"/>
      <c r="M4" s="83"/>
      <c r="N4" s="83"/>
      <c r="O4" s="83"/>
      <c r="P4" s="83"/>
      <c r="Q4" s="83"/>
      <c r="R4" s="83"/>
      <c r="S4" s="83"/>
      <c r="T4" s="84"/>
      <c r="U4" s="84"/>
      <c r="V4" s="84"/>
      <c r="W4" s="84"/>
      <c r="X4" s="84"/>
    </row>
    <row r="5" spans="1:24" ht="60.75" thickBot="1" x14ac:dyDescent="0.3">
      <c r="B5" s="85"/>
      <c r="C5" s="127" t="s">
        <v>222</v>
      </c>
      <c r="D5" s="127" t="s">
        <v>249</v>
      </c>
      <c r="E5" s="127" t="s">
        <v>223</v>
      </c>
      <c r="F5" s="127" t="s">
        <v>224</v>
      </c>
      <c r="G5" s="127" t="s">
        <v>225</v>
      </c>
      <c r="H5" s="127" t="s">
        <v>226</v>
      </c>
      <c r="I5" s="128" t="str">
        <f>CONCATENATE("var. ",RIGHT(H5,2),"/",RIGHT(G5,2))</f>
        <v>var. 24/23</v>
      </c>
      <c r="J5" s="128" t="str">
        <f>CONCATENATE("dif. ",RIGHT(H5,2),"/",RIGHT(G5,2))</f>
        <v>dif. 24/23</v>
      </c>
      <c r="K5" s="128" t="str">
        <f>CONCATENATE("var. ",RIGHT(H5,2),"/",RIGHT(C5,2))</f>
        <v>var. 24/19</v>
      </c>
      <c r="L5" s="128" t="str">
        <f>CONCATENATE("dif. ",RIGHT(H5,2),"/",RIGHT(C5,2))</f>
        <v>dif. 24/19</v>
      </c>
      <c r="M5" s="14" t="str">
        <f>CONCATENATE("cuota ",H5)</f>
        <v>cuota acumulado a noviembre 2024</v>
      </c>
      <c r="N5" s="14" t="str">
        <f>CONCATENATE("cuota/ total municipio ",RIGHT(H5,2))</f>
        <v>cuota/ total municipio 24</v>
      </c>
      <c r="O5" s="13" t="s">
        <v>217</v>
      </c>
      <c r="P5" s="13" t="s">
        <v>228</v>
      </c>
      <c r="Q5" s="13" t="s">
        <v>218</v>
      </c>
      <c r="R5" s="13" t="s">
        <v>219</v>
      </c>
      <c r="S5" s="13" t="s">
        <v>220</v>
      </c>
      <c r="T5" s="13" t="s">
        <v>221</v>
      </c>
      <c r="U5" s="128" t="str">
        <f>CONCATENATE("var. ",RIGHT(T5,2),"/",RIGHT(S5,2))</f>
        <v>var. 24/23</v>
      </c>
      <c r="V5" s="128" t="str">
        <f>CONCATENATE("dif. ",RIGHT(T5,2),"/",RIGHT(S5,2))</f>
        <v>dif. 24/23</v>
      </c>
      <c r="W5" s="14" t="str">
        <f>CONCATENATE("cuota ",T5)</f>
        <v>cuota noviembre 2024</v>
      </c>
      <c r="X5" s="129" t="str">
        <f>CONCATENATE("cuota/ total municipio ",RIGHT(T5,2))</f>
        <v>cuota/ total municipio 24</v>
      </c>
    </row>
    <row r="6" spans="1:24" ht="15.75" x14ac:dyDescent="0.25">
      <c r="B6" s="130" t="s">
        <v>43</v>
      </c>
      <c r="C6" s="131">
        <v>4434320</v>
      </c>
      <c r="D6" s="131">
        <v>1478553</v>
      </c>
      <c r="E6" s="131">
        <v>2021524</v>
      </c>
      <c r="F6" s="131">
        <v>4334225</v>
      </c>
      <c r="G6" s="131">
        <v>4754408</v>
      </c>
      <c r="H6" s="131">
        <v>5035619</v>
      </c>
      <c r="I6" s="132">
        <f>IFERROR(H6/G6-1,"-")</f>
        <v>5.9147426977238737E-2</v>
      </c>
      <c r="J6" s="131">
        <f>IFERROR(H6-G6,"-")</f>
        <v>281211</v>
      </c>
      <c r="K6" s="132">
        <f>IFERROR(H6/C6-1,"-")</f>
        <v>0.13560117447545506</v>
      </c>
      <c r="L6" s="131">
        <f>IFERROR(H6-C6,"-")</f>
        <v>601299</v>
      </c>
      <c r="M6" s="132">
        <f>IFERROR(H6/$H$6,"-")</f>
        <v>1</v>
      </c>
      <c r="N6" s="133">
        <f>H6/H6</f>
        <v>1</v>
      </c>
      <c r="O6" s="131">
        <v>393250</v>
      </c>
      <c r="P6" s="131">
        <v>71141</v>
      </c>
      <c r="Q6" s="131">
        <v>342567</v>
      </c>
      <c r="R6" s="131">
        <v>409402</v>
      </c>
      <c r="S6" s="131">
        <v>433576</v>
      </c>
      <c r="T6" s="131">
        <v>447422</v>
      </c>
      <c r="U6" s="132">
        <f>IFERROR(T6/S6-1,"-")</f>
        <v>3.1934424414635565E-2</v>
      </c>
      <c r="V6" s="131">
        <f t="shared" ref="V6:V57" si="0">T6-S6</f>
        <v>13846</v>
      </c>
      <c r="W6" s="132">
        <f>IFERROR(R6/$R$6,"-")</f>
        <v>1</v>
      </c>
      <c r="X6" s="133">
        <f>IFERROR(T6/T6,"-")</f>
        <v>1</v>
      </c>
    </row>
    <row r="7" spans="1:24" ht="15.75" x14ac:dyDescent="0.25">
      <c r="B7" s="134" t="s">
        <v>60</v>
      </c>
      <c r="C7" s="135">
        <v>3270138</v>
      </c>
      <c r="D7" s="135">
        <v>1128405</v>
      </c>
      <c r="E7" s="135">
        <v>1610625</v>
      </c>
      <c r="F7" s="135">
        <v>3440613</v>
      </c>
      <c r="G7" s="135">
        <v>3750974</v>
      </c>
      <c r="H7" s="135">
        <v>3933779</v>
      </c>
      <c r="I7" s="136">
        <f t="shared" ref="I7:I57" si="1">IFERROR(H7/G7-1,"-")</f>
        <v>4.8735341807221166E-2</v>
      </c>
      <c r="J7" s="135">
        <f t="shared" ref="J7:J57" si="2">IFERROR(H7-G7,"-")</f>
        <v>182805</v>
      </c>
      <c r="K7" s="136">
        <f t="shared" ref="K7:K57" si="3">IFERROR(H7/C7-1,"-")</f>
        <v>0.20293975361284455</v>
      </c>
      <c r="L7" s="135">
        <f t="shared" ref="L7:L57" si="4">IFERROR(H7-C7,"-")</f>
        <v>663641</v>
      </c>
      <c r="M7" s="136">
        <f t="shared" ref="M7:M57" si="5">IFERROR(H7/$H$6,"-")</f>
        <v>0.78119075331155907</v>
      </c>
      <c r="N7" s="136">
        <f>H7/H6</f>
        <v>0.78119075331155907</v>
      </c>
      <c r="O7" s="135">
        <v>296638</v>
      </c>
      <c r="P7" s="135">
        <v>53376</v>
      </c>
      <c r="Q7" s="135">
        <v>274669</v>
      </c>
      <c r="R7" s="135">
        <v>324591</v>
      </c>
      <c r="S7" s="135">
        <v>342786</v>
      </c>
      <c r="T7" s="135">
        <v>348636</v>
      </c>
      <c r="U7" s="136">
        <f t="shared" ref="U7:U57" si="6">IFERROR(T7/S7-1,"-")</f>
        <v>1.7066041203549709E-2</v>
      </c>
      <c r="V7" s="135">
        <f t="shared" si="0"/>
        <v>5850</v>
      </c>
      <c r="W7" s="136">
        <f t="shared" ref="W7:W57" si="7">IFERROR(R7/$R$6,"-")</f>
        <v>0.79284175455908867</v>
      </c>
      <c r="X7" s="136">
        <f>IFERROR(T7/T6,"-")</f>
        <v>0.77921067806232147</v>
      </c>
    </row>
    <row r="8" spans="1:24" x14ac:dyDescent="0.25">
      <c r="B8" s="97" t="s">
        <v>140</v>
      </c>
      <c r="C8" s="52">
        <v>2591150</v>
      </c>
      <c r="D8" s="52">
        <v>897684</v>
      </c>
      <c r="E8" s="52">
        <v>1322963</v>
      </c>
      <c r="F8" s="52">
        <v>2830089</v>
      </c>
      <c r="G8" s="52">
        <v>3075812</v>
      </c>
      <c r="H8" s="52">
        <v>3239982</v>
      </c>
      <c r="I8" s="98">
        <f t="shared" si="1"/>
        <v>5.3374523540450358E-2</v>
      </c>
      <c r="J8" s="52">
        <f t="shared" si="2"/>
        <v>164170</v>
      </c>
      <c r="K8" s="98">
        <f t="shared" si="3"/>
        <v>0.25040310286938228</v>
      </c>
      <c r="L8" s="52">
        <f t="shared" si="4"/>
        <v>648832</v>
      </c>
      <c r="M8" s="98">
        <f t="shared" si="5"/>
        <v>0.64341285549998917</v>
      </c>
      <c r="N8" s="98">
        <f>H8/H6</f>
        <v>0.64341285549998917</v>
      </c>
      <c r="O8" s="52">
        <v>232192</v>
      </c>
      <c r="P8" s="52">
        <v>40949</v>
      </c>
      <c r="Q8" s="52">
        <v>221175</v>
      </c>
      <c r="R8" s="52">
        <v>264472</v>
      </c>
      <c r="S8" s="52">
        <v>277091</v>
      </c>
      <c r="T8" s="52">
        <v>284098</v>
      </c>
      <c r="U8" s="98">
        <f t="shared" si="6"/>
        <v>2.5287721362296178E-2</v>
      </c>
      <c r="V8" s="52">
        <f t="shared" si="0"/>
        <v>7007</v>
      </c>
      <c r="W8" s="98">
        <f t="shared" si="7"/>
        <v>0.64599586714280832</v>
      </c>
      <c r="X8" s="98">
        <f>IFERROR(T8/T6,"-")</f>
        <v>0.63496654165418775</v>
      </c>
    </row>
    <row r="9" spans="1:24" x14ac:dyDescent="0.25">
      <c r="B9" s="97" t="s">
        <v>142</v>
      </c>
      <c r="C9" s="52">
        <v>678988</v>
      </c>
      <c r="D9" s="52">
        <v>230721</v>
      </c>
      <c r="E9" s="52">
        <v>287662</v>
      </c>
      <c r="F9" s="52">
        <v>610524</v>
      </c>
      <c r="G9" s="52">
        <v>675162</v>
      </c>
      <c r="H9" s="52">
        <v>693797</v>
      </c>
      <c r="I9" s="98">
        <f t="shared" si="1"/>
        <v>2.760078321943471E-2</v>
      </c>
      <c r="J9" s="52">
        <f t="shared" si="2"/>
        <v>18635</v>
      </c>
      <c r="K9" s="98">
        <f t="shared" si="3"/>
        <v>2.1810400183802869E-2</v>
      </c>
      <c r="L9" s="52">
        <f t="shared" si="4"/>
        <v>14809</v>
      </c>
      <c r="M9" s="98">
        <f t="shared" si="5"/>
        <v>0.13777789781156993</v>
      </c>
      <c r="N9" s="98">
        <f>H9/H6</f>
        <v>0.13777789781156993</v>
      </c>
      <c r="O9" s="52">
        <v>64446</v>
      </c>
      <c r="P9" s="52">
        <v>12427</v>
      </c>
      <c r="Q9" s="52">
        <v>53494</v>
      </c>
      <c r="R9" s="52">
        <v>60119</v>
      </c>
      <c r="S9" s="52">
        <v>65695</v>
      </c>
      <c r="T9" s="52">
        <v>64538</v>
      </c>
      <c r="U9" s="98">
        <f t="shared" si="6"/>
        <v>-1.7611690387396295E-2</v>
      </c>
      <c r="V9" s="52">
        <f t="shared" si="0"/>
        <v>-1157</v>
      </c>
      <c r="W9" s="98">
        <f t="shared" si="7"/>
        <v>0.14684588741628032</v>
      </c>
      <c r="X9" s="98">
        <f>IFERROR(T9/T6,"-")</f>
        <v>0.14424413640813372</v>
      </c>
    </row>
    <row r="10" spans="1:24" ht="16.5" thickBot="1" x14ac:dyDescent="0.3">
      <c r="B10" s="137" t="s">
        <v>63</v>
      </c>
      <c r="C10" s="138">
        <v>1164182</v>
      </c>
      <c r="D10" s="138">
        <v>344421</v>
      </c>
      <c r="E10" s="138">
        <v>410899</v>
      </c>
      <c r="F10" s="138">
        <v>893612</v>
      </c>
      <c r="G10" s="138">
        <v>1003434</v>
      </c>
      <c r="H10" s="138">
        <v>1101840</v>
      </c>
      <c r="I10" s="139">
        <f t="shared" si="1"/>
        <v>9.8069230263275964E-2</v>
      </c>
      <c r="J10" s="138">
        <f t="shared" si="2"/>
        <v>98406</v>
      </c>
      <c r="K10" s="139">
        <f t="shared" si="3"/>
        <v>-5.3550046298602827E-2</v>
      </c>
      <c r="L10" s="138">
        <f t="shared" si="4"/>
        <v>-62342</v>
      </c>
      <c r="M10" s="139">
        <f t="shared" si="5"/>
        <v>0.21880924668844087</v>
      </c>
      <c r="N10" s="139">
        <f>H10/H6</f>
        <v>0.21880924668844087</v>
      </c>
      <c r="O10" s="138">
        <v>96612</v>
      </c>
      <c r="P10" s="138">
        <v>17765</v>
      </c>
      <c r="Q10" s="138">
        <v>67898</v>
      </c>
      <c r="R10" s="138">
        <v>84811</v>
      </c>
      <c r="S10" s="138">
        <v>90790</v>
      </c>
      <c r="T10" s="138">
        <v>98786</v>
      </c>
      <c r="U10" s="139">
        <f t="shared" si="6"/>
        <v>8.8071373499283956E-2</v>
      </c>
      <c r="V10" s="138">
        <f t="shared" si="0"/>
        <v>7996</v>
      </c>
      <c r="W10" s="139">
        <f t="shared" si="7"/>
        <v>0.20715824544091138</v>
      </c>
      <c r="X10" s="139">
        <f>IFERROR(T10/T6,"-")</f>
        <v>0.22078932193767853</v>
      </c>
    </row>
    <row r="11" spans="1:24" ht="15.75" x14ac:dyDescent="0.25">
      <c r="A11" s="140">
        <f>G11/$G$11</f>
        <v>1</v>
      </c>
      <c r="B11" s="130" t="s">
        <v>44</v>
      </c>
      <c r="C11" s="131">
        <v>1621520</v>
      </c>
      <c r="D11" s="131">
        <v>486371</v>
      </c>
      <c r="E11" s="131">
        <v>766923</v>
      </c>
      <c r="F11" s="131">
        <v>1603074</v>
      </c>
      <c r="G11" s="131">
        <v>1726562</v>
      </c>
      <c r="H11" s="131">
        <v>1779444</v>
      </c>
      <c r="I11" s="132">
        <f t="shared" si="1"/>
        <v>3.0628497557573908E-2</v>
      </c>
      <c r="J11" s="131">
        <f t="shared" si="2"/>
        <v>52882</v>
      </c>
      <c r="K11" s="132">
        <f t="shared" si="3"/>
        <v>9.73925699343825E-2</v>
      </c>
      <c r="L11" s="131">
        <f t="shared" si="4"/>
        <v>157924</v>
      </c>
      <c r="M11" s="132">
        <f t="shared" si="5"/>
        <v>0.35337145244705764</v>
      </c>
      <c r="N11" s="133">
        <f>H11/H11</f>
        <v>1</v>
      </c>
      <c r="O11" s="131">
        <v>136028</v>
      </c>
      <c r="P11" s="131">
        <v>22307</v>
      </c>
      <c r="Q11" s="131">
        <v>122250</v>
      </c>
      <c r="R11" s="131">
        <v>145679</v>
      </c>
      <c r="S11" s="131">
        <v>154254</v>
      </c>
      <c r="T11" s="131">
        <v>156906</v>
      </c>
      <c r="U11" s="132">
        <f t="shared" si="6"/>
        <v>1.7192422886926684E-2</v>
      </c>
      <c r="V11" s="131">
        <f t="shared" si="0"/>
        <v>2652</v>
      </c>
      <c r="W11" s="132">
        <f t="shared" si="7"/>
        <v>0.35583363051475081</v>
      </c>
      <c r="X11" s="133">
        <f>IFERROR(T11/T11,"-")</f>
        <v>1</v>
      </c>
    </row>
    <row r="12" spans="1:24" ht="15.75" x14ac:dyDescent="0.25">
      <c r="A12" s="140">
        <f>G12/$G$11</f>
        <v>0.81854401984985192</v>
      </c>
      <c r="B12" s="134" t="s">
        <v>60</v>
      </c>
      <c r="C12" s="135">
        <v>1258597</v>
      </c>
      <c r="D12" s="135">
        <v>392108</v>
      </c>
      <c r="E12" s="135">
        <v>654202</v>
      </c>
      <c r="F12" s="135">
        <v>1364048</v>
      </c>
      <c r="G12" s="135">
        <v>1413267</v>
      </c>
      <c r="H12" s="135">
        <v>1446098</v>
      </c>
      <c r="I12" s="136">
        <f t="shared" si="1"/>
        <v>2.3230571434838643E-2</v>
      </c>
      <c r="J12" s="135">
        <f t="shared" si="2"/>
        <v>32831</v>
      </c>
      <c r="K12" s="136">
        <f t="shared" si="3"/>
        <v>0.14897620127808975</v>
      </c>
      <c r="L12" s="135">
        <f t="shared" si="4"/>
        <v>187501</v>
      </c>
      <c r="M12" s="136">
        <f t="shared" si="5"/>
        <v>0.28717383106227856</v>
      </c>
      <c r="N12" s="136">
        <f>H12/H11</f>
        <v>0.81266845149383737</v>
      </c>
      <c r="O12" s="135">
        <v>108022</v>
      </c>
      <c r="P12" s="135">
        <v>16294</v>
      </c>
      <c r="Q12" s="135">
        <v>106548</v>
      </c>
      <c r="R12" s="135">
        <v>121503</v>
      </c>
      <c r="S12" s="135">
        <v>124720</v>
      </c>
      <c r="T12" s="135">
        <v>125623</v>
      </c>
      <c r="U12" s="136">
        <f t="shared" si="6"/>
        <v>7.2402180885182688E-3</v>
      </c>
      <c r="V12" s="135">
        <f t="shared" si="0"/>
        <v>903</v>
      </c>
      <c r="W12" s="136">
        <f t="shared" si="7"/>
        <v>0.29678164737837137</v>
      </c>
      <c r="X12" s="136">
        <f>IFERROR(T12/T11,"-")</f>
        <v>0.80062585242119488</v>
      </c>
    </row>
    <row r="13" spans="1:24" x14ac:dyDescent="0.25">
      <c r="A13" s="140">
        <f>G13/$G$11</f>
        <v>0.73054312558714951</v>
      </c>
      <c r="B13" s="97" t="s">
        <v>140</v>
      </c>
      <c r="C13" s="52">
        <v>1059635</v>
      </c>
      <c r="D13" s="52">
        <v>351474</v>
      </c>
      <c r="E13" s="52">
        <v>600383</v>
      </c>
      <c r="F13" s="52">
        <v>1214732</v>
      </c>
      <c r="G13" s="52">
        <v>1261328</v>
      </c>
      <c r="H13" s="52">
        <v>1305331</v>
      </c>
      <c r="I13" s="98">
        <f t="shared" si="1"/>
        <v>3.4886246876308036E-2</v>
      </c>
      <c r="J13" s="52">
        <f t="shared" si="2"/>
        <v>44003</v>
      </c>
      <c r="K13" s="98">
        <f t="shared" si="3"/>
        <v>0.23186852076422548</v>
      </c>
      <c r="L13" s="52">
        <f t="shared" si="4"/>
        <v>245696</v>
      </c>
      <c r="M13" s="98">
        <f t="shared" si="5"/>
        <v>0.2592195716157239</v>
      </c>
      <c r="N13" s="98">
        <f>H13/H11</f>
        <v>0.73356115730531557</v>
      </c>
      <c r="O13" s="52">
        <v>92532</v>
      </c>
      <c r="P13" s="52">
        <v>15805</v>
      </c>
      <c r="Q13" s="52">
        <v>94309</v>
      </c>
      <c r="R13" s="52">
        <v>107416</v>
      </c>
      <c r="S13" s="52">
        <v>111535</v>
      </c>
      <c r="T13" s="52">
        <v>113118</v>
      </c>
      <c r="U13" s="98">
        <f t="shared" si="6"/>
        <v>1.419285426099437E-2</v>
      </c>
      <c r="V13" s="52">
        <f t="shared" si="0"/>
        <v>1583</v>
      </c>
      <c r="W13" s="98">
        <f t="shared" si="7"/>
        <v>0.2623729244117029</v>
      </c>
      <c r="X13" s="98">
        <f>IFERROR(T13/T11,"-")</f>
        <v>0.72092845397881533</v>
      </c>
    </row>
    <row r="14" spans="1:24" x14ac:dyDescent="0.25">
      <c r="A14" s="140">
        <f>G14/$G$11</f>
        <v>8.8000894262702412E-2</v>
      </c>
      <c r="B14" s="97" t="s">
        <v>142</v>
      </c>
      <c r="C14" s="52">
        <v>198962</v>
      </c>
      <c r="D14" s="52">
        <v>40634</v>
      </c>
      <c r="E14" s="52">
        <v>53819</v>
      </c>
      <c r="F14" s="52">
        <v>149316</v>
      </c>
      <c r="G14" s="52">
        <v>151939</v>
      </c>
      <c r="H14" s="52">
        <v>140767</v>
      </c>
      <c r="I14" s="98">
        <f t="shared" si="1"/>
        <v>-7.3529508552774514E-2</v>
      </c>
      <c r="J14" s="52">
        <f t="shared" si="2"/>
        <v>-11172</v>
      </c>
      <c r="K14" s="98">
        <f t="shared" si="3"/>
        <v>-0.29249303887174438</v>
      </c>
      <c r="L14" s="52">
        <f t="shared" si="4"/>
        <v>-58195</v>
      </c>
      <c r="M14" s="98">
        <f t="shared" si="5"/>
        <v>2.7954259446554636E-2</v>
      </c>
      <c r="N14" s="98">
        <f>H14/H11</f>
        <v>7.9107294188521804E-2</v>
      </c>
      <c r="O14" s="52">
        <v>15490</v>
      </c>
      <c r="P14" s="52">
        <v>489</v>
      </c>
      <c r="Q14" s="52">
        <v>12239</v>
      </c>
      <c r="R14" s="52">
        <v>14087</v>
      </c>
      <c r="S14" s="52">
        <v>13185</v>
      </c>
      <c r="T14" s="52">
        <v>12505</v>
      </c>
      <c r="U14" s="98">
        <f t="shared" si="6"/>
        <v>-5.1573758058399699E-2</v>
      </c>
      <c r="V14" s="52">
        <f t="shared" si="0"/>
        <v>-680</v>
      </c>
      <c r="W14" s="98">
        <f t="shared" si="7"/>
        <v>3.4408722966668456E-2</v>
      </c>
      <c r="X14" s="98">
        <f>IFERROR(T14/T11,"-")</f>
        <v>7.9697398442379511E-2</v>
      </c>
    </row>
    <row r="15" spans="1:24" ht="16.5" thickBot="1" x14ac:dyDescent="0.3">
      <c r="A15" s="140">
        <f>G15/$G$11</f>
        <v>0.18145598015014811</v>
      </c>
      <c r="B15" s="137" t="s">
        <v>63</v>
      </c>
      <c r="C15" s="138">
        <v>362923</v>
      </c>
      <c r="D15" s="138">
        <v>94263</v>
      </c>
      <c r="E15" s="138">
        <v>112721</v>
      </c>
      <c r="F15" s="138">
        <v>239026</v>
      </c>
      <c r="G15" s="138">
        <v>313295</v>
      </c>
      <c r="H15" s="138">
        <v>333346</v>
      </c>
      <c r="I15" s="139">
        <f t="shared" si="1"/>
        <v>6.4000383025582863E-2</v>
      </c>
      <c r="J15" s="138">
        <f t="shared" si="2"/>
        <v>20051</v>
      </c>
      <c r="K15" s="139">
        <f t="shared" si="3"/>
        <v>-8.1496626006067441E-2</v>
      </c>
      <c r="L15" s="138">
        <f t="shared" si="4"/>
        <v>-29577</v>
      </c>
      <c r="M15" s="139">
        <f t="shared" si="5"/>
        <v>6.619762138477911E-2</v>
      </c>
      <c r="N15" s="139">
        <f>H15/H11</f>
        <v>0.1873315485061626</v>
      </c>
      <c r="O15" s="138">
        <v>28006</v>
      </c>
      <c r="P15" s="138">
        <v>6013</v>
      </c>
      <c r="Q15" s="138">
        <v>15702</v>
      </c>
      <c r="R15" s="138">
        <v>24176</v>
      </c>
      <c r="S15" s="138">
        <v>29534</v>
      </c>
      <c r="T15" s="138">
        <v>31283</v>
      </c>
      <c r="U15" s="139">
        <f t="shared" si="6"/>
        <v>5.9219882169702753E-2</v>
      </c>
      <c r="V15" s="138">
        <f t="shared" si="0"/>
        <v>1749</v>
      </c>
      <c r="W15" s="139">
        <f t="shared" si="7"/>
        <v>5.9051983136379403E-2</v>
      </c>
      <c r="X15" s="139">
        <f>IFERROR(T15/T11,"-")</f>
        <v>0.19937414757880514</v>
      </c>
    </row>
    <row r="16" spans="1:24" ht="15.75" x14ac:dyDescent="0.25">
      <c r="A16" s="79"/>
      <c r="B16" s="130" t="s">
        <v>45</v>
      </c>
      <c r="C16" s="131">
        <v>1190067</v>
      </c>
      <c r="D16" s="131">
        <v>336432</v>
      </c>
      <c r="E16" s="131">
        <v>413403</v>
      </c>
      <c r="F16" s="131">
        <v>1134618</v>
      </c>
      <c r="G16" s="131">
        <v>1208359</v>
      </c>
      <c r="H16" s="131">
        <v>1272373</v>
      </c>
      <c r="I16" s="132">
        <f t="shared" si="1"/>
        <v>5.2975978165429316E-2</v>
      </c>
      <c r="J16" s="131">
        <f t="shared" si="2"/>
        <v>64014</v>
      </c>
      <c r="K16" s="132">
        <f t="shared" si="3"/>
        <v>6.9160811954285029E-2</v>
      </c>
      <c r="L16" s="131">
        <f t="shared" si="4"/>
        <v>82306</v>
      </c>
      <c r="M16" s="132">
        <f t="shared" si="5"/>
        <v>0.25267459670797177</v>
      </c>
      <c r="N16" s="133">
        <f>H16/H16</f>
        <v>1</v>
      </c>
      <c r="O16" s="131">
        <v>107365</v>
      </c>
      <c r="P16" s="131">
        <v>16498</v>
      </c>
      <c r="Q16" s="131">
        <v>88426</v>
      </c>
      <c r="R16" s="131">
        <v>107366</v>
      </c>
      <c r="S16" s="131">
        <v>113999</v>
      </c>
      <c r="T16" s="131">
        <v>113916</v>
      </c>
      <c r="U16" s="132">
        <f t="shared" si="6"/>
        <v>-7.280765620750751E-4</v>
      </c>
      <c r="V16" s="131">
        <f t="shared" si="0"/>
        <v>-83</v>
      </c>
      <c r="W16" s="132">
        <f t="shared" si="7"/>
        <v>0.26225079506206611</v>
      </c>
      <c r="X16" s="133">
        <f>IFERROR(T16/T16,"-")</f>
        <v>1</v>
      </c>
    </row>
    <row r="17" spans="2:24" ht="15.75" x14ac:dyDescent="0.25">
      <c r="B17" s="134" t="s">
        <v>60</v>
      </c>
      <c r="C17" s="135">
        <v>666321</v>
      </c>
      <c r="D17" s="135">
        <v>187280</v>
      </c>
      <c r="E17" s="135">
        <v>211378</v>
      </c>
      <c r="F17" s="135">
        <v>684003</v>
      </c>
      <c r="G17" s="135">
        <v>742839</v>
      </c>
      <c r="H17" s="135">
        <v>789580</v>
      </c>
      <c r="I17" s="136">
        <f t="shared" si="1"/>
        <v>6.2922113674699354E-2</v>
      </c>
      <c r="J17" s="135">
        <f t="shared" si="2"/>
        <v>46741</v>
      </c>
      <c r="K17" s="136">
        <f t="shared" si="3"/>
        <v>0.18498441441887614</v>
      </c>
      <c r="L17" s="135">
        <f t="shared" si="4"/>
        <v>123259</v>
      </c>
      <c r="M17" s="136">
        <f t="shared" si="5"/>
        <v>0.15679899531715963</v>
      </c>
      <c r="N17" s="136">
        <f>H17/H16</f>
        <v>0.62055702219396358</v>
      </c>
      <c r="O17" s="135">
        <v>63841</v>
      </c>
      <c r="P17" s="135">
        <v>7481</v>
      </c>
      <c r="Q17" s="135">
        <v>52634</v>
      </c>
      <c r="R17" s="135">
        <v>65777</v>
      </c>
      <c r="S17" s="135">
        <v>71022</v>
      </c>
      <c r="T17" s="135">
        <v>70390</v>
      </c>
      <c r="U17" s="136">
        <f t="shared" si="6"/>
        <v>-8.898651122187462E-3</v>
      </c>
      <c r="V17" s="135">
        <f t="shared" si="0"/>
        <v>-632</v>
      </c>
      <c r="W17" s="136">
        <f t="shared" si="7"/>
        <v>0.16066604462117917</v>
      </c>
      <c r="X17" s="136">
        <f>IFERROR(T17/T16,"-")</f>
        <v>0.61791144351978655</v>
      </c>
    </row>
    <row r="18" spans="2:24" x14ac:dyDescent="0.25">
      <c r="B18" s="97" t="s">
        <v>140</v>
      </c>
      <c r="C18" s="52">
        <v>505376</v>
      </c>
      <c r="D18" s="52">
        <v>137960</v>
      </c>
      <c r="E18" s="52">
        <v>170304</v>
      </c>
      <c r="F18" s="52">
        <v>520752</v>
      </c>
      <c r="G18" s="52">
        <v>558199</v>
      </c>
      <c r="H18" s="52">
        <v>597619</v>
      </c>
      <c r="I18" s="98">
        <f t="shared" si="1"/>
        <v>7.0619976030053877E-2</v>
      </c>
      <c r="J18" s="52">
        <f t="shared" si="2"/>
        <v>39420</v>
      </c>
      <c r="K18" s="98">
        <f t="shared" si="3"/>
        <v>0.18252350725004751</v>
      </c>
      <c r="L18" s="52">
        <f t="shared" si="4"/>
        <v>92243</v>
      </c>
      <c r="M18" s="98">
        <f t="shared" si="5"/>
        <v>0.11867835910540492</v>
      </c>
      <c r="N18" s="98">
        <f>H18/H16</f>
        <v>0.46968852687065821</v>
      </c>
      <c r="O18" s="52">
        <v>47158</v>
      </c>
      <c r="P18" s="52">
        <v>5716</v>
      </c>
      <c r="Q18" s="52">
        <v>40382</v>
      </c>
      <c r="R18" s="52">
        <v>50351</v>
      </c>
      <c r="S18" s="52">
        <v>49722</v>
      </c>
      <c r="T18" s="52">
        <v>54172</v>
      </c>
      <c r="U18" s="98">
        <f t="shared" si="6"/>
        <v>8.9497606693214271E-2</v>
      </c>
      <c r="V18" s="52">
        <f t="shared" si="0"/>
        <v>4450</v>
      </c>
      <c r="W18" s="98">
        <f t="shared" si="7"/>
        <v>0.12298669767123756</v>
      </c>
      <c r="X18" s="98">
        <f>IFERROR(T18/T16,"-")</f>
        <v>0.47554338284349873</v>
      </c>
    </row>
    <row r="19" spans="2:24" x14ac:dyDescent="0.25">
      <c r="B19" s="97" t="s">
        <v>142</v>
      </c>
      <c r="C19" s="52">
        <v>160945</v>
      </c>
      <c r="D19" s="52">
        <v>49320</v>
      </c>
      <c r="E19" s="52">
        <v>41074</v>
      </c>
      <c r="F19" s="52">
        <v>163251</v>
      </c>
      <c r="G19" s="52">
        <v>184640</v>
      </c>
      <c r="H19" s="52">
        <v>191961</v>
      </c>
      <c r="I19" s="98">
        <f t="shared" si="1"/>
        <v>3.9650129982669036E-2</v>
      </c>
      <c r="J19" s="52">
        <f t="shared" si="2"/>
        <v>7321</v>
      </c>
      <c r="K19" s="98">
        <f t="shared" si="3"/>
        <v>0.19271179595513988</v>
      </c>
      <c r="L19" s="52">
        <f t="shared" si="4"/>
        <v>31016</v>
      </c>
      <c r="M19" s="98">
        <f t="shared" si="5"/>
        <v>3.8120636211754703E-2</v>
      </c>
      <c r="N19" s="98">
        <f>H19/H16</f>
        <v>0.15086849532330535</v>
      </c>
      <c r="O19" s="52">
        <v>16683</v>
      </c>
      <c r="P19" s="52">
        <v>1765</v>
      </c>
      <c r="Q19" s="52">
        <v>12252</v>
      </c>
      <c r="R19" s="52">
        <v>15426</v>
      </c>
      <c r="S19" s="52">
        <v>21300</v>
      </c>
      <c r="T19" s="52">
        <v>16218</v>
      </c>
      <c r="U19" s="98">
        <f t="shared" si="6"/>
        <v>-0.23859154929577464</v>
      </c>
      <c r="V19" s="52">
        <f t="shared" si="0"/>
        <v>-5082</v>
      </c>
      <c r="W19" s="98">
        <f t="shared" si="7"/>
        <v>3.7679346949941621E-2</v>
      </c>
      <c r="X19" s="98">
        <f>IFERROR(T19/T16,"-")</f>
        <v>0.14236806067628779</v>
      </c>
    </row>
    <row r="20" spans="2:24" ht="16.5" thickBot="1" x14ac:dyDescent="0.3">
      <c r="B20" s="137" t="s">
        <v>63</v>
      </c>
      <c r="C20" s="138">
        <v>523746</v>
      </c>
      <c r="D20" s="138">
        <v>149152</v>
      </c>
      <c r="E20" s="138">
        <v>202025</v>
      </c>
      <c r="F20" s="138">
        <v>450615</v>
      </c>
      <c r="G20" s="138">
        <v>465520</v>
      </c>
      <c r="H20" s="138">
        <v>482793</v>
      </c>
      <c r="I20" s="139">
        <f t="shared" si="1"/>
        <v>3.7104743083004044E-2</v>
      </c>
      <c r="J20" s="138">
        <f t="shared" si="2"/>
        <v>17273</v>
      </c>
      <c r="K20" s="139">
        <f t="shared" si="3"/>
        <v>-7.8192482615619063E-2</v>
      </c>
      <c r="L20" s="138">
        <f t="shared" si="4"/>
        <v>-40953</v>
      </c>
      <c r="M20" s="139">
        <f t="shared" si="5"/>
        <v>9.5875601390812137E-2</v>
      </c>
      <c r="N20" s="139">
        <f>H20/H16</f>
        <v>0.37944297780603642</v>
      </c>
      <c r="O20" s="138">
        <v>43524</v>
      </c>
      <c r="P20" s="138">
        <v>9017</v>
      </c>
      <c r="Q20" s="138">
        <v>35792</v>
      </c>
      <c r="R20" s="138">
        <v>41589</v>
      </c>
      <c r="S20" s="138">
        <v>42977</v>
      </c>
      <c r="T20" s="138">
        <v>43526</v>
      </c>
      <c r="U20" s="139">
        <f t="shared" si="6"/>
        <v>1.2774274612001868E-2</v>
      </c>
      <c r="V20" s="138">
        <f t="shared" si="0"/>
        <v>549</v>
      </c>
      <c r="W20" s="139">
        <f t="shared" si="7"/>
        <v>0.10158475044088695</v>
      </c>
      <c r="X20" s="139">
        <f>IFERROR(T20/T16,"-")</f>
        <v>0.3820885564802135</v>
      </c>
    </row>
    <row r="21" spans="2:24" ht="15.75" x14ac:dyDescent="0.25">
      <c r="B21" s="130" t="s">
        <v>46</v>
      </c>
      <c r="C21" s="131">
        <v>41449</v>
      </c>
      <c r="D21" s="131">
        <v>12080</v>
      </c>
      <c r="E21" s="131">
        <v>17682</v>
      </c>
      <c r="F21" s="131">
        <v>33076</v>
      </c>
      <c r="G21" s="131">
        <v>45674</v>
      </c>
      <c r="H21" s="131">
        <v>39257</v>
      </c>
      <c r="I21" s="132">
        <f t="shared" si="1"/>
        <v>-0.1404956868240137</v>
      </c>
      <c r="J21" s="131">
        <f t="shared" si="2"/>
        <v>-6417</v>
      </c>
      <c r="K21" s="132">
        <f t="shared" si="3"/>
        <v>-5.2884267412965369E-2</v>
      </c>
      <c r="L21" s="131">
        <f t="shared" si="4"/>
        <v>-2192</v>
      </c>
      <c r="M21" s="132">
        <f t="shared" si="5"/>
        <v>7.7958638252814596E-3</v>
      </c>
      <c r="N21" s="133">
        <f>H21/H21</f>
        <v>1</v>
      </c>
      <c r="O21" s="131">
        <v>4580</v>
      </c>
      <c r="P21" s="131">
        <v>452</v>
      </c>
      <c r="Q21" s="131">
        <v>2997</v>
      </c>
      <c r="R21" s="131">
        <v>4018</v>
      </c>
      <c r="S21" s="131">
        <v>4366</v>
      </c>
      <c r="T21" s="131">
        <v>3262</v>
      </c>
      <c r="U21" s="132">
        <f t="shared" si="6"/>
        <v>-0.25286303252404951</v>
      </c>
      <c r="V21" s="131">
        <f t="shared" si="0"/>
        <v>-1104</v>
      </c>
      <c r="W21" s="132">
        <f t="shared" si="7"/>
        <v>9.8143145368122294E-3</v>
      </c>
      <c r="X21" s="133">
        <f>IFERROR(T21/T21,"-")</f>
        <v>1</v>
      </c>
    </row>
    <row r="22" spans="2:24" ht="15.75" x14ac:dyDescent="0.25">
      <c r="B22" s="134" t="s">
        <v>60</v>
      </c>
      <c r="C22" s="135">
        <v>35706</v>
      </c>
      <c r="D22" s="135">
        <v>10202</v>
      </c>
      <c r="E22" s="135">
        <v>17682</v>
      </c>
      <c r="F22" s="135">
        <v>33031</v>
      </c>
      <c r="G22" s="135">
        <v>45093</v>
      </c>
      <c r="H22" s="135">
        <v>38656</v>
      </c>
      <c r="I22" s="136">
        <f t="shared" si="1"/>
        <v>-0.14274942895793141</v>
      </c>
      <c r="J22" s="135">
        <f t="shared" si="2"/>
        <v>-6437</v>
      </c>
      <c r="K22" s="136">
        <f t="shared" si="3"/>
        <v>8.2619167646894143E-2</v>
      </c>
      <c r="L22" s="135">
        <f t="shared" si="4"/>
        <v>2950</v>
      </c>
      <c r="M22" s="136">
        <f t="shared" si="5"/>
        <v>7.6765140492161934E-3</v>
      </c>
      <c r="N22" s="136">
        <f>H22/H21</f>
        <v>0.9846906284229564</v>
      </c>
      <c r="O22" s="135">
        <v>3908</v>
      </c>
      <c r="P22" s="135">
        <v>452</v>
      </c>
      <c r="Q22" s="135">
        <v>2997</v>
      </c>
      <c r="R22" s="135">
        <v>3973</v>
      </c>
      <c r="S22" s="135">
        <v>4299</v>
      </c>
      <c r="T22" s="135">
        <v>3199</v>
      </c>
      <c r="U22" s="136">
        <f t="shared" si="6"/>
        <v>-0.25587345894394042</v>
      </c>
      <c r="V22" s="135">
        <f t="shared" si="0"/>
        <v>-1100</v>
      </c>
      <c r="W22" s="136">
        <f t="shared" si="7"/>
        <v>9.7043981221391195E-3</v>
      </c>
      <c r="X22" s="136">
        <f>IFERROR(T22/T21,"-")</f>
        <v>0.98068669527897001</v>
      </c>
    </row>
    <row r="23" spans="2:24" x14ac:dyDescent="0.25">
      <c r="B23" s="97" t="s">
        <v>140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98" t="str">
        <f t="shared" si="1"/>
        <v>-</v>
      </c>
      <c r="J23" s="52">
        <f t="shared" si="2"/>
        <v>0</v>
      </c>
      <c r="K23" s="98" t="str">
        <f t="shared" si="3"/>
        <v>-</v>
      </c>
      <c r="L23" s="52">
        <f t="shared" si="4"/>
        <v>0</v>
      </c>
      <c r="M23" s="98">
        <f t="shared" si="5"/>
        <v>0</v>
      </c>
      <c r="N23" s="98">
        <f>H23/H21</f>
        <v>0</v>
      </c>
      <c r="O23" s="52">
        <v>0</v>
      </c>
      <c r="P23" s="52">
        <v>0</v>
      </c>
      <c r="Q23" s="52">
        <v>0</v>
      </c>
      <c r="R23" s="52">
        <v>0</v>
      </c>
      <c r="S23" s="52">
        <v>0</v>
      </c>
      <c r="T23" s="52">
        <v>0</v>
      </c>
      <c r="U23" s="98" t="str">
        <f t="shared" si="6"/>
        <v>-</v>
      </c>
      <c r="V23" s="52">
        <f t="shared" si="0"/>
        <v>0</v>
      </c>
      <c r="W23" s="98">
        <f t="shared" si="7"/>
        <v>0</v>
      </c>
      <c r="X23" s="98">
        <f>IFERROR(T23/T21,"-")</f>
        <v>0</v>
      </c>
    </row>
    <row r="24" spans="2:24" x14ac:dyDescent="0.25">
      <c r="B24" s="97" t="s">
        <v>142</v>
      </c>
      <c r="C24" s="52">
        <v>0</v>
      </c>
      <c r="D24" s="52">
        <v>2010</v>
      </c>
      <c r="E24" s="52">
        <v>3463</v>
      </c>
      <c r="F24" s="52">
        <v>0</v>
      </c>
      <c r="G24" s="52">
        <v>0</v>
      </c>
      <c r="H24" s="52">
        <v>0</v>
      </c>
      <c r="I24" s="98" t="str">
        <f t="shared" si="1"/>
        <v>-</v>
      </c>
      <c r="J24" s="52">
        <f t="shared" si="2"/>
        <v>0</v>
      </c>
      <c r="K24" s="98" t="str">
        <f t="shared" si="3"/>
        <v>-</v>
      </c>
      <c r="L24" s="52">
        <f t="shared" si="4"/>
        <v>0</v>
      </c>
      <c r="M24" s="98">
        <f t="shared" si="5"/>
        <v>0</v>
      </c>
      <c r="N24" s="98">
        <f>H24/H21</f>
        <v>0</v>
      </c>
      <c r="O24" s="52">
        <v>0</v>
      </c>
      <c r="P24" s="52">
        <v>452</v>
      </c>
      <c r="Q24" s="52">
        <v>0</v>
      </c>
      <c r="R24" s="52">
        <v>0</v>
      </c>
      <c r="S24" s="52">
        <v>0</v>
      </c>
      <c r="T24" s="52">
        <v>0</v>
      </c>
      <c r="U24" s="98" t="str">
        <f t="shared" si="6"/>
        <v>-</v>
      </c>
      <c r="V24" s="52">
        <f t="shared" si="0"/>
        <v>0</v>
      </c>
      <c r="W24" s="98">
        <f t="shared" si="7"/>
        <v>0</v>
      </c>
      <c r="X24" s="98">
        <f>IFERROR(T24/T21,"-")</f>
        <v>0</v>
      </c>
    </row>
    <row r="25" spans="2:24" ht="16.5" thickBot="1" x14ac:dyDescent="0.3">
      <c r="B25" s="137" t="s">
        <v>63</v>
      </c>
      <c r="C25" s="138">
        <v>5743</v>
      </c>
      <c r="D25" s="138">
        <v>1878</v>
      </c>
      <c r="E25" s="138">
        <v>0</v>
      </c>
      <c r="F25" s="138">
        <v>0</v>
      </c>
      <c r="G25" s="138">
        <v>0</v>
      </c>
      <c r="H25" s="138">
        <v>0</v>
      </c>
      <c r="I25" s="139" t="str">
        <f t="shared" si="1"/>
        <v>-</v>
      </c>
      <c r="J25" s="138">
        <f t="shared" si="2"/>
        <v>0</v>
      </c>
      <c r="K25" s="139">
        <f t="shared" si="3"/>
        <v>-1</v>
      </c>
      <c r="L25" s="138">
        <f t="shared" si="4"/>
        <v>-5743</v>
      </c>
      <c r="M25" s="139">
        <f t="shared" si="5"/>
        <v>0</v>
      </c>
      <c r="N25" s="139">
        <f>H25/H21</f>
        <v>0</v>
      </c>
      <c r="O25" s="138">
        <v>672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9" t="str">
        <f t="shared" si="6"/>
        <v>-</v>
      </c>
      <c r="V25" s="138">
        <f t="shared" si="0"/>
        <v>0</v>
      </c>
      <c r="W25" s="139">
        <f t="shared" si="7"/>
        <v>0</v>
      </c>
      <c r="X25" s="139">
        <f>IFERROR(T25/T21,"-")</f>
        <v>0</v>
      </c>
    </row>
    <row r="26" spans="2:24" ht="15.75" x14ac:dyDescent="0.25">
      <c r="B26" s="130" t="s">
        <v>47</v>
      </c>
      <c r="C26" s="131">
        <v>126380</v>
      </c>
      <c r="D26" s="131">
        <v>44479</v>
      </c>
      <c r="E26" s="131">
        <v>60811</v>
      </c>
      <c r="F26" s="131">
        <v>146959</v>
      </c>
      <c r="G26" s="131">
        <v>167345</v>
      </c>
      <c r="H26" s="131">
        <v>216281</v>
      </c>
      <c r="I26" s="132">
        <f t="shared" si="1"/>
        <v>0.29242582688457985</v>
      </c>
      <c r="J26" s="131">
        <f t="shared" si="2"/>
        <v>48936</v>
      </c>
      <c r="K26" s="132">
        <f t="shared" si="3"/>
        <v>0.71135464472226628</v>
      </c>
      <c r="L26" s="131">
        <f t="shared" si="4"/>
        <v>89901</v>
      </c>
      <c r="M26" s="132">
        <f t="shared" si="5"/>
        <v>4.2950231143380785E-2</v>
      </c>
      <c r="N26" s="133">
        <f>H26/H26</f>
        <v>1</v>
      </c>
      <c r="O26" s="131">
        <v>9620</v>
      </c>
      <c r="P26" s="131">
        <v>2952</v>
      </c>
      <c r="Q26" s="131">
        <v>12968</v>
      </c>
      <c r="R26" s="131">
        <v>14622</v>
      </c>
      <c r="S26" s="131">
        <v>12399</v>
      </c>
      <c r="T26" s="131">
        <v>15829</v>
      </c>
      <c r="U26" s="132">
        <f t="shared" si="6"/>
        <v>0.27663521251713852</v>
      </c>
      <c r="V26" s="131">
        <f t="shared" si="0"/>
        <v>3430</v>
      </c>
      <c r="W26" s="132">
        <f t="shared" si="7"/>
        <v>3.5715507007782081E-2</v>
      </c>
      <c r="X26" s="133">
        <f>IFERROR(T26/T26,"-")</f>
        <v>1</v>
      </c>
    </row>
    <row r="27" spans="2:24" ht="15.75" x14ac:dyDescent="0.25">
      <c r="B27" s="134" t="s">
        <v>60</v>
      </c>
      <c r="C27" s="135">
        <v>124684</v>
      </c>
      <c r="D27" s="135">
        <v>43560</v>
      </c>
      <c r="E27" s="135">
        <v>54485</v>
      </c>
      <c r="F27" s="135">
        <v>138119</v>
      </c>
      <c r="G27" s="135">
        <v>159302</v>
      </c>
      <c r="H27" s="135">
        <v>179445</v>
      </c>
      <c r="I27" s="136">
        <f t="shared" si="1"/>
        <v>0.12644536791754035</v>
      </c>
      <c r="J27" s="135">
        <f t="shared" si="2"/>
        <v>20143</v>
      </c>
      <c r="K27" s="136">
        <f t="shared" si="3"/>
        <v>0.43919829328542548</v>
      </c>
      <c r="L27" s="135">
        <f t="shared" si="4"/>
        <v>54761</v>
      </c>
      <c r="M27" s="136">
        <f t="shared" si="5"/>
        <v>3.5635142372764897E-2</v>
      </c>
      <c r="N27" s="136">
        <f>H27/H26</f>
        <v>0.82968453077246729</v>
      </c>
      <c r="O27" s="135">
        <v>9283</v>
      </c>
      <c r="P27" s="135">
        <v>2895</v>
      </c>
      <c r="Q27" s="135">
        <v>10194</v>
      </c>
      <c r="R27" s="135">
        <v>14034</v>
      </c>
      <c r="S27" s="135">
        <v>11754</v>
      </c>
      <c r="T27" s="135">
        <v>12134</v>
      </c>
      <c r="U27" s="136">
        <f t="shared" si="6"/>
        <v>3.2329419771992551E-2</v>
      </c>
      <c r="V27" s="135">
        <f t="shared" si="0"/>
        <v>380</v>
      </c>
      <c r="W27" s="136">
        <f t="shared" si="7"/>
        <v>3.427926585605346E-2</v>
      </c>
      <c r="X27" s="136">
        <f>IFERROR(T27/T26,"-")</f>
        <v>0.7665676922104997</v>
      </c>
    </row>
    <row r="28" spans="2:24" x14ac:dyDescent="0.25">
      <c r="B28" s="97" t="s">
        <v>140</v>
      </c>
      <c r="C28" s="52">
        <v>112688</v>
      </c>
      <c r="D28" s="52">
        <v>30883</v>
      </c>
      <c r="E28" s="52">
        <v>44291</v>
      </c>
      <c r="F28" s="52">
        <v>0</v>
      </c>
      <c r="G28" s="52">
        <v>98149</v>
      </c>
      <c r="H28" s="52">
        <v>0</v>
      </c>
      <c r="I28" s="98">
        <f t="shared" si="1"/>
        <v>-1</v>
      </c>
      <c r="J28" s="52">
        <f t="shared" si="2"/>
        <v>-98149</v>
      </c>
      <c r="K28" s="98">
        <f t="shared" si="3"/>
        <v>-1</v>
      </c>
      <c r="L28" s="52">
        <f t="shared" si="4"/>
        <v>-112688</v>
      </c>
      <c r="M28" s="98">
        <f t="shared" si="5"/>
        <v>0</v>
      </c>
      <c r="N28" s="98">
        <f>H28/H26</f>
        <v>0</v>
      </c>
      <c r="O28" s="52">
        <v>8353</v>
      </c>
      <c r="P28" s="52">
        <v>2895</v>
      </c>
      <c r="Q28" s="52">
        <v>0</v>
      </c>
      <c r="R28" s="52">
        <v>0</v>
      </c>
      <c r="S28" s="52">
        <v>11754</v>
      </c>
      <c r="T28" s="52">
        <v>0</v>
      </c>
      <c r="U28" s="98">
        <f t="shared" si="6"/>
        <v>-1</v>
      </c>
      <c r="V28" s="52">
        <f t="shared" si="0"/>
        <v>-11754</v>
      </c>
      <c r="W28" s="98">
        <f t="shared" si="7"/>
        <v>0</v>
      </c>
      <c r="X28" s="98">
        <f>IFERROR(T28/T26,"-")</f>
        <v>0</v>
      </c>
    </row>
    <row r="29" spans="2:24" ht="15.75" thickBot="1" x14ac:dyDescent="0.3">
      <c r="B29" s="97" t="s">
        <v>142</v>
      </c>
      <c r="C29" s="52">
        <v>11996</v>
      </c>
      <c r="D29" s="52">
        <v>1940</v>
      </c>
      <c r="E29" s="52">
        <v>0</v>
      </c>
      <c r="F29" s="52">
        <v>0</v>
      </c>
      <c r="G29" s="52">
        <v>0</v>
      </c>
      <c r="H29" s="52">
        <v>0</v>
      </c>
      <c r="I29" s="98" t="str">
        <f t="shared" si="1"/>
        <v>-</v>
      </c>
      <c r="J29" s="52">
        <f t="shared" si="2"/>
        <v>0</v>
      </c>
      <c r="K29" s="98">
        <f t="shared" si="3"/>
        <v>-1</v>
      </c>
      <c r="L29" s="52">
        <f t="shared" si="4"/>
        <v>-11996</v>
      </c>
      <c r="M29" s="98">
        <f t="shared" si="5"/>
        <v>0</v>
      </c>
      <c r="N29" s="98">
        <f>H29/H26</f>
        <v>0</v>
      </c>
      <c r="O29" s="52">
        <v>930</v>
      </c>
      <c r="P29" s="52">
        <v>0</v>
      </c>
      <c r="Q29" s="52">
        <v>0</v>
      </c>
      <c r="R29" s="52">
        <v>0</v>
      </c>
      <c r="S29" s="52">
        <v>0</v>
      </c>
      <c r="T29" s="52">
        <v>0</v>
      </c>
      <c r="U29" s="98" t="str">
        <f t="shared" si="6"/>
        <v>-</v>
      </c>
      <c r="V29" s="52">
        <f t="shared" si="0"/>
        <v>0</v>
      </c>
      <c r="W29" s="98">
        <f t="shared" si="7"/>
        <v>0</v>
      </c>
      <c r="X29" s="98">
        <f>IFERROR(T29/T26,"-")</f>
        <v>0</v>
      </c>
    </row>
    <row r="30" spans="2:24" ht="15.75" x14ac:dyDescent="0.25">
      <c r="B30" s="130" t="s">
        <v>48</v>
      </c>
      <c r="C30" s="131">
        <v>729706</v>
      </c>
      <c r="D30" s="131">
        <v>202539</v>
      </c>
      <c r="E30" s="131">
        <v>310053</v>
      </c>
      <c r="F30" s="131">
        <v>649125</v>
      </c>
      <c r="G30" s="131">
        <v>735309</v>
      </c>
      <c r="H30" s="131">
        <v>846435</v>
      </c>
      <c r="I30" s="132">
        <f t="shared" si="1"/>
        <v>0.15112830116318454</v>
      </c>
      <c r="J30" s="131">
        <f t="shared" si="2"/>
        <v>111126</v>
      </c>
      <c r="K30" s="132">
        <f t="shared" si="3"/>
        <v>0.15996716485817575</v>
      </c>
      <c r="L30" s="131">
        <f t="shared" si="4"/>
        <v>116729</v>
      </c>
      <c r="M30" s="132">
        <f t="shared" si="5"/>
        <v>0.16808956356706098</v>
      </c>
      <c r="N30" s="133">
        <f>H30/H30</f>
        <v>1</v>
      </c>
      <c r="O30" s="131">
        <v>66714</v>
      </c>
      <c r="P30" s="131">
        <v>6170</v>
      </c>
      <c r="Q30" s="131">
        <v>47468</v>
      </c>
      <c r="R30" s="131">
        <v>61752</v>
      </c>
      <c r="S30" s="131">
        <v>66055</v>
      </c>
      <c r="T30" s="131">
        <v>73285</v>
      </c>
      <c r="U30" s="132">
        <f t="shared" si="6"/>
        <v>0.10945424267655746</v>
      </c>
      <c r="V30" s="131">
        <f t="shared" si="0"/>
        <v>7230</v>
      </c>
      <c r="W30" s="132">
        <f t="shared" si="7"/>
        <v>0.1508346319754178</v>
      </c>
      <c r="X30" s="133">
        <f>IFERROR(T30/T30,"-")</f>
        <v>1</v>
      </c>
    </row>
    <row r="31" spans="2:24" ht="15.75" x14ac:dyDescent="0.25">
      <c r="B31" s="134" t="s">
        <v>60</v>
      </c>
      <c r="C31" s="135">
        <v>582969</v>
      </c>
      <c r="D31" s="135">
        <v>162484</v>
      </c>
      <c r="E31" s="135">
        <v>250077</v>
      </c>
      <c r="F31" s="135">
        <v>524692</v>
      </c>
      <c r="G31" s="135">
        <v>601650</v>
      </c>
      <c r="H31" s="135">
        <v>684662</v>
      </c>
      <c r="I31" s="136">
        <f t="shared" si="1"/>
        <v>0.13797390509432383</v>
      </c>
      <c r="J31" s="135">
        <f t="shared" si="2"/>
        <v>83012</v>
      </c>
      <c r="K31" s="136">
        <f t="shared" si="3"/>
        <v>0.17443980726247887</v>
      </c>
      <c r="L31" s="135">
        <f t="shared" si="4"/>
        <v>101693</v>
      </c>
      <c r="M31" s="136">
        <f t="shared" si="5"/>
        <v>0.13596382093244147</v>
      </c>
      <c r="N31" s="136">
        <f>H31/H30</f>
        <v>0.80887723215604268</v>
      </c>
      <c r="O31" s="135">
        <v>54302</v>
      </c>
      <c r="P31" s="135">
        <v>4036</v>
      </c>
      <c r="Q31" s="135">
        <v>39333</v>
      </c>
      <c r="R31" s="135">
        <v>50254</v>
      </c>
      <c r="S31" s="135">
        <v>55542</v>
      </c>
      <c r="T31" s="135">
        <v>60936</v>
      </c>
      <c r="U31" s="136">
        <f t="shared" si="6"/>
        <v>9.7115696229880033E-2</v>
      </c>
      <c r="V31" s="135">
        <f t="shared" si="0"/>
        <v>5394</v>
      </c>
      <c r="W31" s="136">
        <f t="shared" si="7"/>
        <v>0.12274976673294219</v>
      </c>
      <c r="X31" s="136">
        <f>IFERROR(T31/T30,"-")</f>
        <v>0.83149348434195269</v>
      </c>
    </row>
    <row r="32" spans="2:24" x14ac:dyDescent="0.25">
      <c r="B32" s="97" t="s">
        <v>140</v>
      </c>
      <c r="C32" s="52">
        <v>461438</v>
      </c>
      <c r="D32" s="52">
        <v>131431</v>
      </c>
      <c r="E32" s="52">
        <v>187089</v>
      </c>
      <c r="F32" s="52">
        <v>433586</v>
      </c>
      <c r="G32" s="52">
        <v>506823</v>
      </c>
      <c r="H32" s="52">
        <v>575056</v>
      </c>
      <c r="I32" s="98">
        <f t="shared" si="1"/>
        <v>0.13462885464945362</v>
      </c>
      <c r="J32" s="52">
        <f t="shared" si="2"/>
        <v>68233</v>
      </c>
      <c r="K32" s="98">
        <f t="shared" si="3"/>
        <v>0.24622592851043912</v>
      </c>
      <c r="L32" s="52">
        <f t="shared" si="4"/>
        <v>113618</v>
      </c>
      <c r="M32" s="98">
        <f t="shared" si="5"/>
        <v>0.11419767857735066</v>
      </c>
      <c r="N32" s="98">
        <f>H32/H30</f>
        <v>0.67938589495944757</v>
      </c>
      <c r="O32" s="52">
        <v>42309</v>
      </c>
      <c r="P32" s="52">
        <v>2617</v>
      </c>
      <c r="Q32" s="52">
        <v>29537</v>
      </c>
      <c r="R32" s="52">
        <v>41928</v>
      </c>
      <c r="S32" s="52">
        <v>46726</v>
      </c>
      <c r="T32" s="52">
        <v>49692</v>
      </c>
      <c r="U32" s="98">
        <f t="shared" si="6"/>
        <v>6.3476437101399608E-2</v>
      </c>
      <c r="V32" s="52">
        <f t="shared" si="0"/>
        <v>2966</v>
      </c>
      <c r="W32" s="98">
        <f t="shared" si="7"/>
        <v>0.10241278743142437</v>
      </c>
      <c r="X32" s="98">
        <f>IFERROR(T32/T30,"-")</f>
        <v>0.67806508835368762</v>
      </c>
    </row>
    <row r="33" spans="2:24" x14ac:dyDescent="0.25">
      <c r="B33" s="97" t="s">
        <v>142</v>
      </c>
      <c r="C33" s="52">
        <v>121531</v>
      </c>
      <c r="D33" s="52">
        <v>31053</v>
      </c>
      <c r="E33" s="52">
        <v>62988</v>
      </c>
      <c r="F33" s="52">
        <v>91106</v>
      </c>
      <c r="G33" s="52">
        <v>94827</v>
      </c>
      <c r="H33" s="52">
        <v>109606</v>
      </c>
      <c r="I33" s="98">
        <f t="shared" si="1"/>
        <v>0.15585223617745991</v>
      </c>
      <c r="J33" s="52">
        <f t="shared" si="2"/>
        <v>14779</v>
      </c>
      <c r="K33" s="98">
        <f t="shared" si="3"/>
        <v>-9.8123112621471109E-2</v>
      </c>
      <c r="L33" s="52">
        <f t="shared" si="4"/>
        <v>-11925</v>
      </c>
      <c r="M33" s="98">
        <f t="shared" si="5"/>
        <v>2.1766142355090803E-2</v>
      </c>
      <c r="N33" s="98">
        <f>H33/H30</f>
        <v>0.12949133719659514</v>
      </c>
      <c r="O33" s="52">
        <v>11993</v>
      </c>
      <c r="P33" s="52">
        <v>1419</v>
      </c>
      <c r="Q33" s="52">
        <v>9796</v>
      </c>
      <c r="R33" s="52">
        <v>8326</v>
      </c>
      <c r="S33" s="52">
        <v>8816</v>
      </c>
      <c r="T33" s="52">
        <v>11244</v>
      </c>
      <c r="U33" s="98">
        <f t="shared" si="6"/>
        <v>0.27540834845735018</v>
      </c>
      <c r="V33" s="52">
        <f t="shared" si="0"/>
        <v>2428</v>
      </c>
      <c r="W33" s="98">
        <f t="shared" si="7"/>
        <v>2.0336979301517823E-2</v>
      </c>
      <c r="X33" s="98">
        <f>IFERROR(T33/T30,"-")</f>
        <v>0.15342839598826499</v>
      </c>
    </row>
    <row r="34" spans="2:24" ht="16.5" thickBot="1" x14ac:dyDescent="0.3">
      <c r="B34" s="137" t="s">
        <v>63</v>
      </c>
      <c r="C34" s="138">
        <v>146737</v>
      </c>
      <c r="D34" s="138">
        <v>40055</v>
      </c>
      <c r="E34" s="138">
        <v>59976</v>
      </c>
      <c r="F34" s="138">
        <v>124433</v>
      </c>
      <c r="G34" s="138">
        <v>133659</v>
      </c>
      <c r="H34" s="138">
        <v>161773</v>
      </c>
      <c r="I34" s="139">
        <f t="shared" si="1"/>
        <v>0.21034124151759337</v>
      </c>
      <c r="J34" s="138">
        <f t="shared" si="2"/>
        <v>28114</v>
      </c>
      <c r="K34" s="139">
        <f t="shared" si="3"/>
        <v>0.10246904325425765</v>
      </c>
      <c r="L34" s="138">
        <f t="shared" si="4"/>
        <v>15036</v>
      </c>
      <c r="M34" s="139">
        <f t="shared" si="5"/>
        <v>3.2125742634619495E-2</v>
      </c>
      <c r="N34" s="139">
        <f>H34/H30</f>
        <v>0.19112276784395729</v>
      </c>
      <c r="O34" s="138">
        <v>12412</v>
      </c>
      <c r="P34" s="138">
        <v>2134</v>
      </c>
      <c r="Q34" s="138">
        <v>8135</v>
      </c>
      <c r="R34" s="138">
        <v>11498</v>
      </c>
      <c r="S34" s="138">
        <v>10513</v>
      </c>
      <c r="T34" s="138">
        <v>12349</v>
      </c>
      <c r="U34" s="139">
        <f t="shared" si="6"/>
        <v>0.17464092076476745</v>
      </c>
      <c r="V34" s="138">
        <f t="shared" si="0"/>
        <v>1836</v>
      </c>
      <c r="W34" s="139">
        <f t="shared" si="7"/>
        <v>2.808486524247561E-2</v>
      </c>
      <c r="X34" s="139">
        <f>IFERROR(T34/T30,"-")</f>
        <v>0.16850651565804736</v>
      </c>
    </row>
    <row r="35" spans="2:24" ht="15.75" x14ac:dyDescent="0.25">
      <c r="B35" s="130" t="s">
        <v>49</v>
      </c>
      <c r="C35" s="131">
        <v>50120</v>
      </c>
      <c r="D35" s="131">
        <v>20822</v>
      </c>
      <c r="E35" s="131">
        <v>28901</v>
      </c>
      <c r="F35" s="131">
        <v>46319</v>
      </c>
      <c r="G35" s="131">
        <v>53572</v>
      </c>
      <c r="H35" s="131">
        <v>52160</v>
      </c>
      <c r="I35" s="132">
        <f t="shared" si="1"/>
        <v>-2.6357052191443242E-2</v>
      </c>
      <c r="J35" s="131">
        <f t="shared" si="2"/>
        <v>-1412</v>
      </c>
      <c r="K35" s="132">
        <f t="shared" si="3"/>
        <v>4.0702314445331123E-2</v>
      </c>
      <c r="L35" s="131">
        <f t="shared" si="4"/>
        <v>2040</v>
      </c>
      <c r="M35" s="132">
        <f t="shared" si="5"/>
        <v>1.0358210182303308E-2</v>
      </c>
      <c r="N35" s="133">
        <f>H35/H35</f>
        <v>1</v>
      </c>
      <c r="O35" s="131">
        <v>6020</v>
      </c>
      <c r="P35" s="131">
        <v>1763</v>
      </c>
      <c r="Q35" s="131">
        <v>4448</v>
      </c>
      <c r="R35" s="131">
        <v>4838</v>
      </c>
      <c r="S35" s="131">
        <v>4964</v>
      </c>
      <c r="T35" s="131">
        <v>5464</v>
      </c>
      <c r="U35" s="132">
        <f t="shared" si="6"/>
        <v>0.10072522159548747</v>
      </c>
      <c r="V35" s="131">
        <f t="shared" si="0"/>
        <v>500</v>
      </c>
      <c r="W35" s="132">
        <f t="shared" si="7"/>
        <v>1.1817235870855541E-2</v>
      </c>
      <c r="X35" s="133">
        <f>IFERROR(T35/T35,"-")</f>
        <v>1</v>
      </c>
    </row>
    <row r="36" spans="2:24" ht="15.75" x14ac:dyDescent="0.25">
      <c r="B36" s="134" t="s">
        <v>60</v>
      </c>
      <c r="C36" s="135">
        <v>50120</v>
      </c>
      <c r="D36" s="135">
        <v>20822</v>
      </c>
      <c r="E36" s="135">
        <v>28901</v>
      </c>
      <c r="F36" s="135">
        <v>46319</v>
      </c>
      <c r="G36" s="135">
        <v>53572</v>
      </c>
      <c r="H36" s="135">
        <v>52160</v>
      </c>
      <c r="I36" s="136">
        <f t="shared" si="1"/>
        <v>-2.6357052191443242E-2</v>
      </c>
      <c r="J36" s="135">
        <f t="shared" si="2"/>
        <v>-1412</v>
      </c>
      <c r="K36" s="136">
        <f t="shared" si="3"/>
        <v>4.0702314445331123E-2</v>
      </c>
      <c r="L36" s="135">
        <f t="shared" si="4"/>
        <v>2040</v>
      </c>
      <c r="M36" s="136">
        <f t="shared" si="5"/>
        <v>1.0358210182303308E-2</v>
      </c>
      <c r="N36" s="136">
        <f>H36/H35</f>
        <v>1</v>
      </c>
      <c r="O36" s="135">
        <v>6020</v>
      </c>
      <c r="P36" s="135">
        <v>1763</v>
      </c>
      <c r="Q36" s="135">
        <v>4448</v>
      </c>
      <c r="R36" s="135">
        <v>4838</v>
      </c>
      <c r="S36" s="135">
        <v>4964</v>
      </c>
      <c r="T36" s="135">
        <v>5464</v>
      </c>
      <c r="U36" s="136">
        <f t="shared" si="6"/>
        <v>0.10072522159548747</v>
      </c>
      <c r="V36" s="135">
        <f t="shared" si="0"/>
        <v>500</v>
      </c>
      <c r="W36" s="136">
        <f t="shared" si="7"/>
        <v>1.1817235870855541E-2</v>
      </c>
      <c r="X36" s="136">
        <f>IFERROR(T36/T35,"-")</f>
        <v>1</v>
      </c>
    </row>
    <row r="37" spans="2:24" x14ac:dyDescent="0.25">
      <c r="B37" s="97" t="s">
        <v>140</v>
      </c>
      <c r="C37" s="52">
        <v>38287</v>
      </c>
      <c r="D37" s="52">
        <v>8693</v>
      </c>
      <c r="E37" s="52">
        <v>0</v>
      </c>
      <c r="F37" s="52">
        <v>29792</v>
      </c>
      <c r="G37" s="52">
        <v>38567</v>
      </c>
      <c r="H37" s="52">
        <v>45050</v>
      </c>
      <c r="I37" s="98">
        <f t="shared" si="1"/>
        <v>0.16809707781263783</v>
      </c>
      <c r="J37" s="52">
        <f t="shared" si="2"/>
        <v>6483</v>
      </c>
      <c r="K37" s="98">
        <f t="shared" si="3"/>
        <v>0.17663959046151434</v>
      </c>
      <c r="L37" s="52">
        <f t="shared" si="4"/>
        <v>6763</v>
      </c>
      <c r="M37" s="98">
        <f t="shared" si="5"/>
        <v>8.9462685719471635E-3</v>
      </c>
      <c r="N37" s="98">
        <f>H37/H35</f>
        <v>0.86368865030674846</v>
      </c>
      <c r="O37" s="52">
        <v>4578</v>
      </c>
      <c r="P37" s="52">
        <v>0</v>
      </c>
      <c r="Q37" s="52">
        <v>0</v>
      </c>
      <c r="R37" s="52">
        <v>4148</v>
      </c>
      <c r="S37" s="52">
        <v>4138</v>
      </c>
      <c r="T37" s="52">
        <v>4532</v>
      </c>
      <c r="U37" s="98">
        <f t="shared" si="6"/>
        <v>9.5215079748670828E-2</v>
      </c>
      <c r="V37" s="52">
        <f t="shared" si="0"/>
        <v>394</v>
      </c>
      <c r="W37" s="98">
        <f t="shared" si="7"/>
        <v>1.0131850845867875E-2</v>
      </c>
      <c r="X37" s="98">
        <f>IFERROR(T37/T35,"-")</f>
        <v>0.82942898975109813</v>
      </c>
    </row>
    <row r="38" spans="2:24" ht="15.75" thickBot="1" x14ac:dyDescent="0.3">
      <c r="B38" s="97" t="s">
        <v>142</v>
      </c>
      <c r="C38" s="52">
        <v>11833</v>
      </c>
      <c r="D38" s="52">
        <v>4061</v>
      </c>
      <c r="E38" s="52">
        <v>0</v>
      </c>
      <c r="F38" s="52">
        <v>4083</v>
      </c>
      <c r="G38" s="52">
        <v>6020</v>
      </c>
      <c r="H38" s="52">
        <v>7110</v>
      </c>
      <c r="I38" s="98">
        <f t="shared" si="1"/>
        <v>0.18106312292358795</v>
      </c>
      <c r="J38" s="52">
        <f t="shared" si="2"/>
        <v>1090</v>
      </c>
      <c r="K38" s="98">
        <f t="shared" si="3"/>
        <v>-0.39913800388743348</v>
      </c>
      <c r="L38" s="52">
        <f t="shared" si="4"/>
        <v>-4723</v>
      </c>
      <c r="M38" s="98">
        <f t="shared" si="5"/>
        <v>1.4119416103561449E-3</v>
      </c>
      <c r="N38" s="98">
        <f>H38/H35</f>
        <v>0.13631134969325154</v>
      </c>
      <c r="O38" s="52">
        <v>1442</v>
      </c>
      <c r="P38" s="52">
        <v>0</v>
      </c>
      <c r="Q38" s="52">
        <v>0</v>
      </c>
      <c r="R38" s="52">
        <v>690</v>
      </c>
      <c r="S38" s="52">
        <v>826</v>
      </c>
      <c r="T38" s="52">
        <v>932</v>
      </c>
      <c r="U38" s="98">
        <f t="shared" si="6"/>
        <v>0.12832929782082325</v>
      </c>
      <c r="V38" s="52">
        <f t="shared" si="0"/>
        <v>106</v>
      </c>
      <c r="W38" s="98">
        <f t="shared" si="7"/>
        <v>1.6853850249876649E-3</v>
      </c>
      <c r="X38" s="98">
        <f>IFERROR(T38/T35,"-")</f>
        <v>0.17057101024890189</v>
      </c>
    </row>
    <row r="39" spans="2:24" ht="15.75" x14ac:dyDescent="0.25">
      <c r="B39" s="130" t="s">
        <v>50</v>
      </c>
      <c r="C39" s="131">
        <v>131193</v>
      </c>
      <c r="D39" s="131">
        <v>69788</v>
      </c>
      <c r="E39" s="131">
        <v>94121</v>
      </c>
      <c r="F39" s="131">
        <v>180968</v>
      </c>
      <c r="G39" s="131">
        <v>232255</v>
      </c>
      <c r="H39" s="131">
        <v>220831</v>
      </c>
      <c r="I39" s="132">
        <f t="shared" si="1"/>
        <v>-4.9187315665970566E-2</v>
      </c>
      <c r="J39" s="131">
        <f t="shared" si="2"/>
        <v>-11424</v>
      </c>
      <c r="K39" s="132">
        <f t="shared" si="3"/>
        <v>0.6832529174574864</v>
      </c>
      <c r="L39" s="131">
        <f t="shared" si="4"/>
        <v>89638</v>
      </c>
      <c r="M39" s="132">
        <f t="shared" si="5"/>
        <v>4.3853794339881555E-2</v>
      </c>
      <c r="N39" s="133">
        <f>H39/H39</f>
        <v>1</v>
      </c>
      <c r="O39" s="131">
        <v>12009</v>
      </c>
      <c r="P39" s="131">
        <v>5547</v>
      </c>
      <c r="Q39" s="131">
        <v>10944</v>
      </c>
      <c r="R39" s="131">
        <v>14824</v>
      </c>
      <c r="S39" s="131">
        <v>18426</v>
      </c>
      <c r="T39" s="131">
        <v>18264</v>
      </c>
      <c r="U39" s="132">
        <f t="shared" si="6"/>
        <v>-8.7919244545751063E-3</v>
      </c>
      <c r="V39" s="131">
        <f t="shared" si="0"/>
        <v>-162</v>
      </c>
      <c r="W39" s="132">
        <f t="shared" si="7"/>
        <v>3.6208909580314703E-2</v>
      </c>
      <c r="X39" s="133">
        <f>IFERROR(T39/T39,"-")</f>
        <v>1</v>
      </c>
    </row>
    <row r="40" spans="2:24" ht="15.75" x14ac:dyDescent="0.25">
      <c r="B40" s="134" t="s">
        <v>60</v>
      </c>
      <c r="C40" s="135">
        <v>76524</v>
      </c>
      <c r="D40" s="135">
        <v>56024</v>
      </c>
      <c r="E40" s="135">
        <v>82936</v>
      </c>
      <c r="F40" s="135">
        <v>154656</v>
      </c>
      <c r="G40" s="135">
        <v>203248</v>
      </c>
      <c r="H40" s="135">
        <v>191718</v>
      </c>
      <c r="I40" s="136">
        <f t="shared" si="1"/>
        <v>-5.6728725497913857E-2</v>
      </c>
      <c r="J40" s="135">
        <f t="shared" si="2"/>
        <v>-11530</v>
      </c>
      <c r="K40" s="136">
        <f t="shared" si="3"/>
        <v>1.5053316606554805</v>
      </c>
      <c r="L40" s="135">
        <f t="shared" si="4"/>
        <v>115194</v>
      </c>
      <c r="M40" s="136">
        <f t="shared" si="5"/>
        <v>3.8072379979502025E-2</v>
      </c>
      <c r="N40" s="136">
        <f>H40/H39</f>
        <v>0.8681661542084218</v>
      </c>
      <c r="O40" s="135">
        <v>6361</v>
      </c>
      <c r="P40" s="135">
        <v>5541</v>
      </c>
      <c r="Q40" s="135">
        <v>9098</v>
      </c>
      <c r="R40" s="135">
        <v>12627</v>
      </c>
      <c r="S40" s="135">
        <v>16350</v>
      </c>
      <c r="T40" s="135">
        <v>16167</v>
      </c>
      <c r="U40" s="136">
        <f t="shared" si="6"/>
        <v>-1.1192660550458755E-2</v>
      </c>
      <c r="V40" s="135">
        <f t="shared" si="0"/>
        <v>-183</v>
      </c>
      <c r="W40" s="136">
        <f t="shared" si="7"/>
        <v>3.0842545957274269E-2</v>
      </c>
      <c r="X40" s="136">
        <f>IFERROR(T40/T39,"-")</f>
        <v>0.88518396846254932</v>
      </c>
    </row>
    <row r="41" spans="2:24" x14ac:dyDescent="0.25">
      <c r="B41" s="97" t="s">
        <v>140</v>
      </c>
      <c r="C41" s="52">
        <v>76524</v>
      </c>
      <c r="D41" s="52">
        <v>22627</v>
      </c>
      <c r="E41" s="52">
        <v>0</v>
      </c>
      <c r="F41" s="52">
        <v>0</v>
      </c>
      <c r="G41" s="52">
        <v>0</v>
      </c>
      <c r="H41" s="52">
        <v>0</v>
      </c>
      <c r="I41" s="98" t="str">
        <f t="shared" si="1"/>
        <v>-</v>
      </c>
      <c r="J41" s="52">
        <f t="shared" si="2"/>
        <v>0</v>
      </c>
      <c r="K41" s="98">
        <f t="shared" si="3"/>
        <v>-1</v>
      </c>
      <c r="L41" s="52">
        <f t="shared" si="4"/>
        <v>-76524</v>
      </c>
      <c r="M41" s="98">
        <f t="shared" si="5"/>
        <v>0</v>
      </c>
      <c r="N41" s="98">
        <f>H41/H39</f>
        <v>0</v>
      </c>
      <c r="O41" s="52">
        <v>6361</v>
      </c>
      <c r="P41" s="52">
        <v>0</v>
      </c>
      <c r="Q41" s="52">
        <v>0</v>
      </c>
      <c r="R41" s="52">
        <v>0</v>
      </c>
      <c r="S41" s="52">
        <v>0</v>
      </c>
      <c r="T41" s="52">
        <v>0</v>
      </c>
      <c r="U41" s="98" t="str">
        <f t="shared" si="6"/>
        <v>-</v>
      </c>
      <c r="V41" s="52">
        <f t="shared" si="0"/>
        <v>0</v>
      </c>
      <c r="W41" s="98">
        <f t="shared" si="7"/>
        <v>0</v>
      </c>
      <c r="X41" s="98">
        <f>IFERROR(T41/T39,"-")</f>
        <v>0</v>
      </c>
    </row>
    <row r="42" spans="2:24" x14ac:dyDescent="0.25">
      <c r="B42" s="97" t="s">
        <v>142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98" t="str">
        <f t="shared" si="1"/>
        <v>-</v>
      </c>
      <c r="J42" s="52">
        <f t="shared" si="2"/>
        <v>0</v>
      </c>
      <c r="K42" s="98" t="str">
        <f t="shared" si="3"/>
        <v>-</v>
      </c>
      <c r="L42" s="52">
        <f t="shared" si="4"/>
        <v>0</v>
      </c>
      <c r="M42" s="98">
        <f t="shared" si="5"/>
        <v>0</v>
      </c>
      <c r="N42" s="98">
        <f>H42/H39</f>
        <v>0</v>
      </c>
      <c r="O42" s="52">
        <v>0</v>
      </c>
      <c r="P42" s="52">
        <v>0</v>
      </c>
      <c r="Q42" s="52">
        <v>0</v>
      </c>
      <c r="R42" s="52">
        <v>0</v>
      </c>
      <c r="S42" s="52">
        <v>0</v>
      </c>
      <c r="T42" s="52">
        <v>0</v>
      </c>
      <c r="U42" s="98" t="str">
        <f t="shared" si="6"/>
        <v>-</v>
      </c>
      <c r="V42" s="52">
        <f t="shared" si="0"/>
        <v>0</v>
      </c>
      <c r="W42" s="98">
        <f t="shared" si="7"/>
        <v>0</v>
      </c>
      <c r="X42" s="98">
        <f>IFERROR(T42/T39,"-")</f>
        <v>0</v>
      </c>
    </row>
    <row r="43" spans="2:24" ht="16.5" thickBot="1" x14ac:dyDescent="0.3">
      <c r="B43" s="137" t="s">
        <v>63</v>
      </c>
      <c r="C43" s="138">
        <v>54669</v>
      </c>
      <c r="D43" s="138">
        <v>13764</v>
      </c>
      <c r="E43" s="138">
        <v>9260</v>
      </c>
      <c r="F43" s="138">
        <v>26312</v>
      </c>
      <c r="G43" s="138">
        <v>29007</v>
      </c>
      <c r="H43" s="138">
        <v>29113</v>
      </c>
      <c r="I43" s="139">
        <f t="shared" si="1"/>
        <v>3.6542903437102314E-3</v>
      </c>
      <c r="J43" s="138">
        <f t="shared" si="2"/>
        <v>106</v>
      </c>
      <c r="K43" s="139">
        <f t="shared" si="3"/>
        <v>-0.46746785198192764</v>
      </c>
      <c r="L43" s="138">
        <f t="shared" si="4"/>
        <v>-25556</v>
      </c>
      <c r="M43" s="139">
        <f t="shared" si="5"/>
        <v>5.7814143603795286E-3</v>
      </c>
      <c r="N43" s="139">
        <f>H43/H39</f>
        <v>0.13183384579157817</v>
      </c>
      <c r="O43" s="138">
        <v>5648</v>
      </c>
      <c r="P43" s="138">
        <v>6</v>
      </c>
      <c r="Q43" s="138">
        <v>1846</v>
      </c>
      <c r="R43" s="138">
        <v>2197</v>
      </c>
      <c r="S43" s="138">
        <v>2076</v>
      </c>
      <c r="T43" s="138">
        <v>2097</v>
      </c>
      <c r="U43" s="139">
        <f t="shared" si="6"/>
        <v>1.0115606936416111E-2</v>
      </c>
      <c r="V43" s="138">
        <f t="shared" si="0"/>
        <v>21</v>
      </c>
      <c r="W43" s="139">
        <f t="shared" si="7"/>
        <v>5.3663636230404342E-3</v>
      </c>
      <c r="X43" s="139">
        <f>IFERROR(T43/T39,"-")</f>
        <v>0.11481603153745072</v>
      </c>
    </row>
    <row r="44" spans="2:24" ht="15.75" x14ac:dyDescent="0.25">
      <c r="B44" s="130" t="s">
        <v>51</v>
      </c>
      <c r="C44" s="131">
        <v>199492</v>
      </c>
      <c r="D44" s="131">
        <v>84454</v>
      </c>
      <c r="E44" s="131">
        <v>146060</v>
      </c>
      <c r="F44" s="131">
        <v>205166</v>
      </c>
      <c r="G44" s="131">
        <v>218532</v>
      </c>
      <c r="H44" s="131">
        <v>226242</v>
      </c>
      <c r="I44" s="132">
        <f t="shared" si="1"/>
        <v>3.5280874196913947E-2</v>
      </c>
      <c r="J44" s="131">
        <f t="shared" si="2"/>
        <v>7710</v>
      </c>
      <c r="K44" s="132">
        <f t="shared" si="3"/>
        <v>0.13409059009885116</v>
      </c>
      <c r="L44" s="131">
        <f t="shared" si="4"/>
        <v>26750</v>
      </c>
      <c r="M44" s="132">
        <f t="shared" si="5"/>
        <v>4.4928339495104774E-2</v>
      </c>
      <c r="N44" s="133">
        <f>H44/H44</f>
        <v>1</v>
      </c>
      <c r="O44" s="131">
        <v>21685</v>
      </c>
      <c r="P44" s="131">
        <v>8104</v>
      </c>
      <c r="Q44" s="131">
        <v>22740</v>
      </c>
      <c r="R44" s="131">
        <v>25251</v>
      </c>
      <c r="S44" s="131">
        <v>23667</v>
      </c>
      <c r="T44" s="131">
        <v>25085</v>
      </c>
      <c r="U44" s="132">
        <f t="shared" si="6"/>
        <v>5.9914649089449545E-2</v>
      </c>
      <c r="V44" s="131">
        <f t="shared" si="0"/>
        <v>1418</v>
      </c>
      <c r="W44" s="132">
        <f t="shared" si="7"/>
        <v>6.1677764153570326E-2</v>
      </c>
      <c r="X44" s="133">
        <f>IFERROR(T44/T44,"-")</f>
        <v>1</v>
      </c>
    </row>
    <row r="45" spans="2:24" ht="15.75" x14ac:dyDescent="0.25">
      <c r="B45" s="134" t="s">
        <v>60</v>
      </c>
      <c r="C45" s="135">
        <v>199492</v>
      </c>
      <c r="D45" s="135">
        <v>84454</v>
      </c>
      <c r="E45" s="135">
        <v>146060</v>
      </c>
      <c r="F45" s="135">
        <v>205166</v>
      </c>
      <c r="G45" s="135">
        <v>218532</v>
      </c>
      <c r="H45" s="135">
        <v>226242</v>
      </c>
      <c r="I45" s="136">
        <f t="shared" si="1"/>
        <v>3.5280874196913947E-2</v>
      </c>
      <c r="J45" s="135">
        <f t="shared" si="2"/>
        <v>7710</v>
      </c>
      <c r="K45" s="136">
        <f t="shared" si="3"/>
        <v>0.13409059009885116</v>
      </c>
      <c r="L45" s="135">
        <f t="shared" si="4"/>
        <v>26750</v>
      </c>
      <c r="M45" s="136">
        <f t="shared" si="5"/>
        <v>4.4928339495104774E-2</v>
      </c>
      <c r="N45" s="136">
        <f>H45/H44</f>
        <v>1</v>
      </c>
      <c r="O45" s="135">
        <v>21685</v>
      </c>
      <c r="P45" s="135">
        <v>8104</v>
      </c>
      <c r="Q45" s="135">
        <v>22740</v>
      </c>
      <c r="R45" s="135">
        <v>25251</v>
      </c>
      <c r="S45" s="135">
        <v>23667</v>
      </c>
      <c r="T45" s="135">
        <v>25085</v>
      </c>
      <c r="U45" s="136">
        <f t="shared" si="6"/>
        <v>5.9914649089449545E-2</v>
      </c>
      <c r="V45" s="135">
        <f t="shared" si="0"/>
        <v>1418</v>
      </c>
      <c r="W45" s="136">
        <f t="shared" si="7"/>
        <v>6.1677764153570326E-2</v>
      </c>
      <c r="X45" s="136">
        <f>IFERROR(T45/T44,"-")</f>
        <v>1</v>
      </c>
    </row>
    <row r="46" spans="2:24" x14ac:dyDescent="0.25">
      <c r="B46" s="97" t="s">
        <v>140</v>
      </c>
      <c r="C46" s="52">
        <v>100955</v>
      </c>
      <c r="D46" s="52">
        <v>43257</v>
      </c>
      <c r="E46" s="52">
        <v>91837</v>
      </c>
      <c r="F46" s="52">
        <v>122130</v>
      </c>
      <c r="G46" s="52">
        <v>132646</v>
      </c>
      <c r="H46" s="52">
        <v>135810</v>
      </c>
      <c r="I46" s="98">
        <f t="shared" si="1"/>
        <v>2.3852962019208945E-2</v>
      </c>
      <c r="J46" s="52">
        <f t="shared" si="2"/>
        <v>3164</v>
      </c>
      <c r="K46" s="98">
        <f t="shared" si="3"/>
        <v>0.34525283542172258</v>
      </c>
      <c r="L46" s="52">
        <f t="shared" si="4"/>
        <v>34855</v>
      </c>
      <c r="M46" s="98">
        <f t="shared" si="5"/>
        <v>2.6969872025663578E-2</v>
      </c>
      <c r="N46" s="98">
        <f>H46/H44</f>
        <v>0.60028641896730051</v>
      </c>
      <c r="O46" s="52">
        <v>11261</v>
      </c>
      <c r="P46" s="52">
        <v>4492</v>
      </c>
      <c r="Q46" s="52">
        <v>14543</v>
      </c>
      <c r="R46" s="52">
        <v>14671</v>
      </c>
      <c r="S46" s="52">
        <v>15154</v>
      </c>
      <c r="T46" s="52">
        <v>16047</v>
      </c>
      <c r="U46" s="98">
        <f t="shared" si="6"/>
        <v>5.8928335752936434E-2</v>
      </c>
      <c r="V46" s="52">
        <f t="shared" si="0"/>
        <v>893</v>
      </c>
      <c r="W46" s="98">
        <f t="shared" si="7"/>
        <v>3.5835193770426134E-2</v>
      </c>
      <c r="X46" s="98">
        <f>IFERROR(T46/T44,"-")</f>
        <v>0.63970500298983457</v>
      </c>
    </row>
    <row r="47" spans="2:24" ht="15.75" thickBot="1" x14ac:dyDescent="0.3">
      <c r="B47" s="97" t="s">
        <v>142</v>
      </c>
      <c r="C47" s="52">
        <v>98537</v>
      </c>
      <c r="D47" s="52">
        <v>41197</v>
      </c>
      <c r="E47" s="52">
        <v>54223</v>
      </c>
      <c r="F47" s="52">
        <v>83036</v>
      </c>
      <c r="G47" s="52">
        <v>85886</v>
      </c>
      <c r="H47" s="52">
        <v>90432</v>
      </c>
      <c r="I47" s="98">
        <f t="shared" si="1"/>
        <v>5.2930628973290261E-2</v>
      </c>
      <c r="J47" s="52">
        <f t="shared" si="2"/>
        <v>4546</v>
      </c>
      <c r="K47" s="98">
        <f t="shared" si="3"/>
        <v>-8.2253366755634993E-2</v>
      </c>
      <c r="L47" s="52">
        <f t="shared" si="4"/>
        <v>-8105</v>
      </c>
      <c r="M47" s="98">
        <f t="shared" si="5"/>
        <v>1.7958467469441197E-2</v>
      </c>
      <c r="N47" s="98">
        <f>H47/H44</f>
        <v>0.39971358103269949</v>
      </c>
      <c r="O47" s="52">
        <v>10424</v>
      </c>
      <c r="P47" s="52">
        <v>3612</v>
      </c>
      <c r="Q47" s="52">
        <v>8197</v>
      </c>
      <c r="R47" s="52">
        <v>10580</v>
      </c>
      <c r="S47" s="52">
        <v>8513</v>
      </c>
      <c r="T47" s="52">
        <v>9038</v>
      </c>
      <c r="U47" s="98">
        <f t="shared" si="6"/>
        <v>6.1670386467755245E-2</v>
      </c>
      <c r="V47" s="52">
        <f t="shared" si="0"/>
        <v>525</v>
      </c>
      <c r="W47" s="98">
        <f t="shared" si="7"/>
        <v>2.5842570383144196E-2</v>
      </c>
      <c r="X47" s="98">
        <f>IFERROR(T47/T44,"-")</f>
        <v>0.36029499701016543</v>
      </c>
    </row>
    <row r="48" spans="2:24" ht="15.75" x14ac:dyDescent="0.25">
      <c r="B48" s="130" t="s">
        <v>52</v>
      </c>
      <c r="C48" s="131">
        <v>229250</v>
      </c>
      <c r="D48" s="131">
        <v>82912</v>
      </c>
      <c r="E48" s="131">
        <v>120562</v>
      </c>
      <c r="F48" s="131">
        <v>233832</v>
      </c>
      <c r="G48" s="131">
        <v>254452</v>
      </c>
      <c r="H48" s="131">
        <v>264520</v>
      </c>
      <c r="I48" s="132">
        <f t="shared" si="1"/>
        <v>3.956738402527793E-2</v>
      </c>
      <c r="J48" s="131">
        <f t="shared" si="2"/>
        <v>10068</v>
      </c>
      <c r="K48" s="132">
        <f t="shared" si="3"/>
        <v>0.15384950926935659</v>
      </c>
      <c r="L48" s="131">
        <f t="shared" si="4"/>
        <v>35270</v>
      </c>
      <c r="M48" s="132">
        <f t="shared" si="5"/>
        <v>5.2529788294150136E-2</v>
      </c>
      <c r="N48" s="133">
        <f>H48/H48</f>
        <v>1</v>
      </c>
      <c r="O48" s="131">
        <v>19561</v>
      </c>
      <c r="P48" s="131">
        <v>4928</v>
      </c>
      <c r="Q48" s="131">
        <v>19838</v>
      </c>
      <c r="R48" s="131">
        <v>21079</v>
      </c>
      <c r="S48" s="131">
        <v>24207</v>
      </c>
      <c r="T48" s="131">
        <v>23363</v>
      </c>
      <c r="U48" s="132">
        <f t="shared" si="6"/>
        <v>-3.4865947866319691E-2</v>
      </c>
      <c r="V48" s="131">
        <f t="shared" si="0"/>
        <v>-844</v>
      </c>
      <c r="W48" s="132">
        <f t="shared" si="7"/>
        <v>5.1487291219876795E-2</v>
      </c>
      <c r="X48" s="133">
        <f>IFERROR(T48/T48,"-")</f>
        <v>1</v>
      </c>
    </row>
    <row r="49" spans="2:24" ht="15.75" x14ac:dyDescent="0.25">
      <c r="B49" s="134" t="s">
        <v>60</v>
      </c>
      <c r="C49" s="135">
        <v>164697</v>
      </c>
      <c r="D49" s="135">
        <v>65606</v>
      </c>
      <c r="E49" s="135">
        <v>100895</v>
      </c>
      <c r="F49" s="135">
        <v>192551</v>
      </c>
      <c r="G49" s="135">
        <v>209517</v>
      </c>
      <c r="H49" s="135">
        <v>217447</v>
      </c>
      <c r="I49" s="136">
        <f t="shared" si="1"/>
        <v>3.784895736384164E-2</v>
      </c>
      <c r="J49" s="135">
        <f t="shared" si="2"/>
        <v>7930</v>
      </c>
      <c r="K49" s="136">
        <f t="shared" si="3"/>
        <v>0.32028512966234968</v>
      </c>
      <c r="L49" s="135">
        <f t="shared" si="4"/>
        <v>52750</v>
      </c>
      <c r="M49" s="136">
        <f t="shared" si="5"/>
        <v>4.3181781624066475E-2</v>
      </c>
      <c r="N49" s="136">
        <f>H49/H48</f>
        <v>0.82204370179948583</v>
      </c>
      <c r="O49" s="135">
        <v>13870</v>
      </c>
      <c r="P49" s="135">
        <v>4402</v>
      </c>
      <c r="Q49" s="135">
        <v>16458</v>
      </c>
      <c r="R49" s="135">
        <v>16558</v>
      </c>
      <c r="S49" s="135">
        <v>20019</v>
      </c>
      <c r="T49" s="135">
        <v>18565</v>
      </c>
      <c r="U49" s="136">
        <f t="shared" si="6"/>
        <v>-7.263100054947802E-2</v>
      </c>
      <c r="V49" s="135">
        <f t="shared" si="0"/>
        <v>-1454</v>
      </c>
      <c r="W49" s="136">
        <f t="shared" si="7"/>
        <v>4.044435542571849E-2</v>
      </c>
      <c r="X49" s="136">
        <f>IFERROR(T49/T48,"-")</f>
        <v>0.79463253862945682</v>
      </c>
    </row>
    <row r="50" spans="2:24" x14ac:dyDescent="0.25">
      <c r="B50" s="97" t="s">
        <v>140</v>
      </c>
      <c r="C50" s="52">
        <v>137803</v>
      </c>
      <c r="D50" s="52">
        <v>40956</v>
      </c>
      <c r="E50" s="52">
        <v>52069</v>
      </c>
      <c r="F50" s="52">
        <v>148587</v>
      </c>
      <c r="G50" s="52">
        <v>164593</v>
      </c>
      <c r="H50" s="52">
        <v>168648</v>
      </c>
      <c r="I50" s="98">
        <f t="shared" si="1"/>
        <v>2.4636527677361686E-2</v>
      </c>
      <c r="J50" s="52">
        <f t="shared" si="2"/>
        <v>4055</v>
      </c>
      <c r="K50" s="98">
        <f t="shared" si="3"/>
        <v>0.22383402393271545</v>
      </c>
      <c r="L50" s="52">
        <f t="shared" si="4"/>
        <v>30845</v>
      </c>
      <c r="M50" s="98">
        <f t="shared" si="5"/>
        <v>3.349101669526626E-2</v>
      </c>
      <c r="N50" s="98">
        <f>H50/H48</f>
        <v>0.63756237713594432</v>
      </c>
      <c r="O50" s="52">
        <v>11624</v>
      </c>
      <c r="P50" s="52">
        <v>0</v>
      </c>
      <c r="Q50" s="52">
        <v>12140</v>
      </c>
      <c r="R50" s="52">
        <v>13391</v>
      </c>
      <c r="S50" s="52">
        <v>15821</v>
      </c>
      <c r="T50" s="52">
        <v>14412</v>
      </c>
      <c r="U50" s="98">
        <f t="shared" si="6"/>
        <v>-8.9058845837810541E-2</v>
      </c>
      <c r="V50" s="52">
        <f t="shared" si="0"/>
        <v>-1409</v>
      </c>
      <c r="W50" s="98">
        <f t="shared" si="7"/>
        <v>3.2708682419724376E-2</v>
      </c>
      <c r="X50" s="98">
        <f>IFERROR(T50/T48,"-")</f>
        <v>0.61687283311218588</v>
      </c>
    </row>
    <row r="51" spans="2:24" x14ac:dyDescent="0.25">
      <c r="B51" s="97" t="s">
        <v>142</v>
      </c>
      <c r="C51" s="52">
        <v>26894</v>
      </c>
      <c r="D51" s="52">
        <v>9862</v>
      </c>
      <c r="E51" s="52">
        <v>21230</v>
      </c>
      <c r="F51" s="52">
        <v>43964</v>
      </c>
      <c r="G51" s="52">
        <v>44924</v>
      </c>
      <c r="H51" s="52">
        <v>48799</v>
      </c>
      <c r="I51" s="98">
        <f t="shared" si="1"/>
        <v>8.6256789244056664E-2</v>
      </c>
      <c r="J51" s="52">
        <f t="shared" si="2"/>
        <v>3875</v>
      </c>
      <c r="K51" s="98">
        <f t="shared" si="3"/>
        <v>0.8144939391685877</v>
      </c>
      <c r="L51" s="52">
        <f t="shared" si="4"/>
        <v>21905</v>
      </c>
      <c r="M51" s="98">
        <f t="shared" si="5"/>
        <v>9.6907649288002131E-3</v>
      </c>
      <c r="N51" s="98">
        <f>H51/H48</f>
        <v>0.1844813246635415</v>
      </c>
      <c r="O51" s="52">
        <v>2246</v>
      </c>
      <c r="P51" s="52">
        <v>0</v>
      </c>
      <c r="Q51" s="52">
        <v>4318</v>
      </c>
      <c r="R51" s="52">
        <v>3167</v>
      </c>
      <c r="S51" s="52">
        <v>4198</v>
      </c>
      <c r="T51" s="52">
        <v>4153</v>
      </c>
      <c r="U51" s="98">
        <f t="shared" si="6"/>
        <v>-1.0719390185802813E-2</v>
      </c>
      <c r="V51" s="52">
        <f t="shared" si="0"/>
        <v>-45</v>
      </c>
      <c r="W51" s="98">
        <f t="shared" si="7"/>
        <v>7.7356730059941082E-3</v>
      </c>
      <c r="X51" s="98">
        <f>IFERROR(T51/T48,"-")</f>
        <v>0.17775970551727091</v>
      </c>
    </row>
    <row r="52" spans="2:24" ht="16.5" thickBot="1" x14ac:dyDescent="0.3">
      <c r="B52" s="137" t="s">
        <v>63</v>
      </c>
      <c r="C52" s="138">
        <v>64553</v>
      </c>
      <c r="D52" s="138">
        <v>17306</v>
      </c>
      <c r="E52" s="138">
        <v>19667</v>
      </c>
      <c r="F52" s="138">
        <v>41281</v>
      </c>
      <c r="G52" s="138">
        <v>44935</v>
      </c>
      <c r="H52" s="138">
        <v>47073</v>
      </c>
      <c r="I52" s="139">
        <f t="shared" si="1"/>
        <v>4.7579837543117787E-2</v>
      </c>
      <c r="J52" s="138">
        <f t="shared" si="2"/>
        <v>2138</v>
      </c>
      <c r="K52" s="139">
        <f t="shared" si="3"/>
        <v>-0.27078524623177858</v>
      </c>
      <c r="L52" s="138">
        <f t="shared" si="4"/>
        <v>-17480</v>
      </c>
      <c r="M52" s="139">
        <f t="shared" si="5"/>
        <v>9.3480066700836577E-3</v>
      </c>
      <c r="N52" s="139">
        <f>H52/H48</f>
        <v>0.17795629820051415</v>
      </c>
      <c r="O52" s="138">
        <v>5691</v>
      </c>
      <c r="P52" s="138">
        <v>526</v>
      </c>
      <c r="Q52" s="138">
        <v>3380</v>
      </c>
      <c r="R52" s="138">
        <v>4521</v>
      </c>
      <c r="S52" s="138">
        <v>4188</v>
      </c>
      <c r="T52" s="138">
        <v>4798</v>
      </c>
      <c r="U52" s="139">
        <f t="shared" si="6"/>
        <v>0.14565425023877743</v>
      </c>
      <c r="V52" s="138">
        <f t="shared" si="0"/>
        <v>610</v>
      </c>
      <c r="W52" s="139">
        <f t="shared" si="7"/>
        <v>1.1042935794158309E-2</v>
      </c>
      <c r="X52" s="139">
        <f>IFERROR(T52/T48,"-")</f>
        <v>0.20536746137054315</v>
      </c>
    </row>
    <row r="53" spans="2:24" ht="15.75" x14ac:dyDescent="0.25">
      <c r="B53" s="130" t="s">
        <v>53</v>
      </c>
      <c r="C53" s="131">
        <f t="shared" ref="C53:H56" si="8">C6-C11-C16-C21-C26-C30-C35-C39-C44-C48</f>
        <v>115143</v>
      </c>
      <c r="D53" s="131">
        <f t="shared" si="8"/>
        <v>138676</v>
      </c>
      <c r="E53" s="131">
        <f t="shared" si="8"/>
        <v>63008</v>
      </c>
      <c r="F53" s="131">
        <f t="shared" si="8"/>
        <v>101088</v>
      </c>
      <c r="G53" s="131">
        <f t="shared" si="8"/>
        <v>112348</v>
      </c>
      <c r="H53" s="131">
        <f t="shared" si="8"/>
        <v>118076</v>
      </c>
      <c r="I53" s="132">
        <f t="shared" si="1"/>
        <v>5.0984441200555342E-2</v>
      </c>
      <c r="J53" s="131">
        <f t="shared" si="2"/>
        <v>5728</v>
      </c>
      <c r="K53" s="132">
        <f t="shared" si="3"/>
        <v>2.547267311082746E-2</v>
      </c>
      <c r="L53" s="131">
        <f t="shared" si="4"/>
        <v>2933</v>
      </c>
      <c r="M53" s="132">
        <f t="shared" si="5"/>
        <v>2.3448159997807617E-2</v>
      </c>
      <c r="N53" s="133">
        <f>H53/H53</f>
        <v>1</v>
      </c>
      <c r="O53" s="131">
        <v>9668</v>
      </c>
      <c r="P53" s="131">
        <v>2420</v>
      </c>
      <c r="Q53" s="131">
        <v>10488</v>
      </c>
      <c r="R53" s="131">
        <v>9973</v>
      </c>
      <c r="S53" s="131">
        <v>11239</v>
      </c>
      <c r="T53" s="131">
        <v>12048</v>
      </c>
      <c r="U53" s="132">
        <f t="shared" si="6"/>
        <v>7.1981493015392806E-2</v>
      </c>
      <c r="V53" s="131">
        <f t="shared" si="0"/>
        <v>809</v>
      </c>
      <c r="W53" s="132">
        <f t="shared" si="7"/>
        <v>2.4359920078553598E-2</v>
      </c>
      <c r="X53" s="133">
        <f>IFERROR(T53/T53,"-")</f>
        <v>1</v>
      </c>
    </row>
    <row r="54" spans="2:24" ht="15.75" x14ac:dyDescent="0.25">
      <c r="B54" s="134" t="s">
        <v>60</v>
      </c>
      <c r="C54" s="135">
        <f t="shared" si="8"/>
        <v>111028</v>
      </c>
      <c r="D54" s="135">
        <f t="shared" si="8"/>
        <v>105865</v>
      </c>
      <c r="E54" s="135">
        <f t="shared" si="8"/>
        <v>64009</v>
      </c>
      <c r="F54" s="135">
        <f t="shared" si="8"/>
        <v>98028</v>
      </c>
      <c r="G54" s="135">
        <f t="shared" si="8"/>
        <v>103954</v>
      </c>
      <c r="H54" s="135">
        <f t="shared" si="8"/>
        <v>107771</v>
      </c>
      <c r="I54" s="136">
        <f t="shared" si="1"/>
        <v>3.6718163803220571E-2</v>
      </c>
      <c r="J54" s="135">
        <f t="shared" si="2"/>
        <v>3817</v>
      </c>
      <c r="K54" s="136">
        <f t="shared" si="3"/>
        <v>-2.9334942537017739E-2</v>
      </c>
      <c r="L54" s="135">
        <f t="shared" si="4"/>
        <v>-3257</v>
      </c>
      <c r="M54" s="136">
        <f t="shared" si="5"/>
        <v>2.1401738296721814E-2</v>
      </c>
      <c r="N54" s="136">
        <f>H54/H53</f>
        <v>0.91272570209017923</v>
      </c>
      <c r="O54" s="135">
        <v>9346</v>
      </c>
      <c r="P54" s="135">
        <v>2408</v>
      </c>
      <c r="Q54" s="135">
        <v>10219</v>
      </c>
      <c r="R54" s="135">
        <v>9776</v>
      </c>
      <c r="S54" s="135">
        <v>10449</v>
      </c>
      <c r="T54" s="135">
        <v>11073</v>
      </c>
      <c r="U54" s="136">
        <f t="shared" si="6"/>
        <v>5.9718633362044304E-2</v>
      </c>
      <c r="V54" s="135">
        <f t="shared" si="0"/>
        <v>624</v>
      </c>
      <c r="W54" s="136">
        <f t="shared" si="7"/>
        <v>2.3878730440984656E-2</v>
      </c>
      <c r="X54" s="136">
        <f>IFERROR(T54/T53,"-")</f>
        <v>0.91907370517928288</v>
      </c>
    </row>
    <row r="55" spans="2:24" x14ac:dyDescent="0.25">
      <c r="B55" s="97" t="s">
        <v>140</v>
      </c>
      <c r="C55" s="52">
        <f t="shared" si="8"/>
        <v>98444</v>
      </c>
      <c r="D55" s="52">
        <f t="shared" si="8"/>
        <v>130403</v>
      </c>
      <c r="E55" s="52">
        <f t="shared" si="8"/>
        <v>176990</v>
      </c>
      <c r="F55" s="52">
        <f t="shared" si="8"/>
        <v>360510</v>
      </c>
      <c r="G55" s="52">
        <f t="shared" si="8"/>
        <v>315507</v>
      </c>
      <c r="H55" s="52">
        <f t="shared" si="8"/>
        <v>412468</v>
      </c>
      <c r="I55" s="98">
        <f t="shared" si="1"/>
        <v>0.30731806267372841</v>
      </c>
      <c r="J55" s="52">
        <f t="shared" si="2"/>
        <v>96961</v>
      </c>
      <c r="K55" s="98">
        <f t="shared" si="3"/>
        <v>3.1898744463857627</v>
      </c>
      <c r="L55" s="52">
        <f t="shared" si="4"/>
        <v>314024</v>
      </c>
      <c r="M55" s="98">
        <f t="shared" si="5"/>
        <v>8.1910088908632689E-2</v>
      </c>
      <c r="N55" s="98">
        <f>H55/H53</f>
        <v>3.493241640976998</v>
      </c>
      <c r="O55" s="52">
        <v>6743</v>
      </c>
      <c r="P55" s="52">
        <v>1702</v>
      </c>
      <c r="Q55" s="52">
        <v>7918</v>
      </c>
      <c r="R55" s="52">
        <v>6720</v>
      </c>
      <c r="S55" s="52">
        <v>7305</v>
      </c>
      <c r="T55" s="52">
        <v>7429</v>
      </c>
      <c r="U55" s="98">
        <f t="shared" si="6"/>
        <v>1.6974674880219087E-2</v>
      </c>
      <c r="V55" s="52">
        <f t="shared" si="0"/>
        <v>124</v>
      </c>
      <c r="W55" s="98">
        <f t="shared" si="7"/>
        <v>1.6414184591184214E-2</v>
      </c>
      <c r="X55" s="98">
        <f>IFERROR(T55/T53,"-")</f>
        <v>0.61661686586985387</v>
      </c>
    </row>
    <row r="56" spans="2:24" x14ac:dyDescent="0.25">
      <c r="B56" s="97" t="s">
        <v>142</v>
      </c>
      <c r="C56" s="52">
        <f t="shared" si="8"/>
        <v>48290</v>
      </c>
      <c r="D56" s="52">
        <f t="shared" si="8"/>
        <v>50644</v>
      </c>
      <c r="E56" s="52">
        <f t="shared" si="8"/>
        <v>50865</v>
      </c>
      <c r="F56" s="52">
        <f t="shared" si="8"/>
        <v>75768</v>
      </c>
      <c r="G56" s="52">
        <f t="shared" si="8"/>
        <v>106926</v>
      </c>
      <c r="H56" s="52">
        <f t="shared" si="8"/>
        <v>105122</v>
      </c>
      <c r="I56" s="98">
        <f t="shared" si="1"/>
        <v>-1.6871481211304995E-2</v>
      </c>
      <c r="J56" s="52">
        <f t="shared" si="2"/>
        <v>-1804</v>
      </c>
      <c r="K56" s="98">
        <f t="shared" si="3"/>
        <v>1.1768896251811971</v>
      </c>
      <c r="L56" s="52">
        <f t="shared" si="4"/>
        <v>56832</v>
      </c>
      <c r="M56" s="98">
        <f t="shared" si="5"/>
        <v>2.0875685789572246E-2</v>
      </c>
      <c r="N56" s="98">
        <f>H56/H53</f>
        <v>0.89029099901758191</v>
      </c>
      <c r="O56" s="52">
        <v>2603</v>
      </c>
      <c r="P56" s="52">
        <v>706</v>
      </c>
      <c r="Q56" s="52">
        <v>2301</v>
      </c>
      <c r="R56" s="52">
        <v>3056</v>
      </c>
      <c r="S56" s="52">
        <v>3144</v>
      </c>
      <c r="T56" s="52">
        <v>3644</v>
      </c>
      <c r="U56" s="98">
        <f t="shared" si="6"/>
        <v>0.15903307888040707</v>
      </c>
      <c r="V56" s="52">
        <f t="shared" si="0"/>
        <v>500</v>
      </c>
      <c r="W56" s="98">
        <f t="shared" si="7"/>
        <v>7.4645458498004405E-3</v>
      </c>
      <c r="X56" s="98">
        <f>IFERROR(T56/T53,"-")</f>
        <v>0.30245683930942896</v>
      </c>
    </row>
    <row r="57" spans="2:24" ht="15.75" x14ac:dyDescent="0.25">
      <c r="B57" s="137" t="s">
        <v>63</v>
      </c>
      <c r="C57" s="138">
        <f>C53-C54</f>
        <v>4115</v>
      </c>
      <c r="D57" s="138">
        <f t="shared" ref="D57:H57" si="9">D53-D54</f>
        <v>32811</v>
      </c>
      <c r="E57" s="138">
        <f t="shared" si="9"/>
        <v>-1001</v>
      </c>
      <c r="F57" s="138">
        <f t="shared" si="9"/>
        <v>3060</v>
      </c>
      <c r="G57" s="138">
        <f t="shared" si="9"/>
        <v>8394</v>
      </c>
      <c r="H57" s="138">
        <f t="shared" si="9"/>
        <v>10305</v>
      </c>
      <c r="I57" s="139">
        <f t="shared" si="1"/>
        <v>0.22766261615439598</v>
      </c>
      <c r="J57" s="138">
        <f t="shared" si="2"/>
        <v>1911</v>
      </c>
      <c r="K57" s="139">
        <f t="shared" si="3"/>
        <v>1.5042527339003646</v>
      </c>
      <c r="L57" s="138">
        <f t="shared" si="4"/>
        <v>6190</v>
      </c>
      <c r="M57" s="139">
        <f t="shared" si="5"/>
        <v>2.046421701085805E-3</v>
      </c>
      <c r="N57" s="139">
        <f>H57/H53</f>
        <v>8.7274297909820789E-2</v>
      </c>
      <c r="O57" s="138">
        <v>659</v>
      </c>
      <c r="P57" s="138">
        <v>69</v>
      </c>
      <c r="Q57" s="138">
        <v>3043</v>
      </c>
      <c r="R57" s="138">
        <v>785</v>
      </c>
      <c r="S57" s="138">
        <v>1435</v>
      </c>
      <c r="T57" s="138">
        <v>4670</v>
      </c>
      <c r="U57" s="139">
        <f t="shared" si="6"/>
        <v>2.254355400696864</v>
      </c>
      <c r="V57" s="138">
        <f t="shared" si="0"/>
        <v>3235</v>
      </c>
      <c r="W57" s="139">
        <f t="shared" si="7"/>
        <v>1.9174307892975608E-3</v>
      </c>
      <c r="X57" s="139">
        <f>IFERROR(T57/T53,"-")</f>
        <v>0.38761620185922974</v>
      </c>
    </row>
    <row r="58" spans="2:24" x14ac:dyDescent="0.25">
      <c r="B58" s="101"/>
      <c r="C58" s="102"/>
      <c r="D58" s="102"/>
      <c r="E58" s="102"/>
      <c r="F58" s="102"/>
      <c r="G58" s="102"/>
      <c r="H58" s="103"/>
      <c r="I58" s="102"/>
      <c r="J58" s="104"/>
      <c r="K58" s="102"/>
      <c r="L58" s="104"/>
      <c r="M58" s="104"/>
      <c r="N58" s="104"/>
    </row>
    <row r="59" spans="2:24" x14ac:dyDescent="0.25">
      <c r="B59" s="105" t="s">
        <v>55</v>
      </c>
      <c r="C59" s="105"/>
      <c r="D59" s="105"/>
      <c r="E59" s="105"/>
      <c r="F59" s="105"/>
      <c r="G59" s="105"/>
      <c r="H59" s="105"/>
      <c r="I59" s="105"/>
      <c r="J59" s="105"/>
      <c r="K59" s="105"/>
      <c r="L59" s="105"/>
      <c r="M59" s="105"/>
      <c r="N59" s="105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0353D5-3FF5-41E6-9E7C-168DC350DFCF}">
  <sheetPr>
    <tabColor theme="7" tint="0.79998168889431442"/>
    <pageSetUpPr fitToPage="1"/>
  </sheetPr>
  <dimension ref="A1:AA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3" spans="1:27" ht="42" customHeight="1" thickBot="1" x14ac:dyDescent="0.3">
      <c r="B3" s="141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P3" s="141" t="s">
        <v>250</v>
      </c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</row>
    <row r="4" spans="1:27" ht="6" customHeight="1" x14ac:dyDescent="0.25"/>
    <row r="5" spans="1:27" ht="15.75" x14ac:dyDescent="0.25">
      <c r="B5" s="143"/>
      <c r="C5" s="296" t="s">
        <v>43</v>
      </c>
      <c r="D5" s="297"/>
      <c r="E5" s="297"/>
      <c r="F5" s="297"/>
      <c r="G5" s="297"/>
      <c r="H5" s="297"/>
      <c r="I5" s="297"/>
      <c r="J5" s="297"/>
      <c r="K5" s="297"/>
      <c r="L5" s="297"/>
      <c r="M5" s="297"/>
      <c r="P5" s="143"/>
      <c r="Q5" s="296" t="s">
        <v>43</v>
      </c>
      <c r="R5" s="297"/>
      <c r="S5" s="297"/>
      <c r="T5" s="297"/>
      <c r="U5" s="297"/>
      <c r="V5" s="297"/>
      <c r="W5" s="297"/>
      <c r="X5" s="297"/>
      <c r="Y5" s="297"/>
      <c r="Z5" s="297"/>
      <c r="AA5" s="297"/>
    </row>
    <row r="6" spans="1:27" s="144" customFormat="1" ht="72" customHeight="1" x14ac:dyDescent="0.25">
      <c r="B6" s="145"/>
      <c r="C6" s="146">
        <v>2018</v>
      </c>
      <c r="D6" s="147">
        <v>2019</v>
      </c>
      <c r="E6" s="147">
        <v>2020</v>
      </c>
      <c r="F6" s="147">
        <v>2021</v>
      </c>
      <c r="G6" s="147">
        <v>2022</v>
      </c>
      <c r="H6" s="147">
        <v>2023</v>
      </c>
      <c r="I6" s="148" t="str">
        <f>CONCATENATE("var. ",RIGHT(H6,2),"/",RIGHT(G6,2))</f>
        <v>var. 23/22</v>
      </c>
      <c r="J6" s="148" t="str">
        <f>CONCATENATE("var. ",RIGHT(H6,2),"/",RIGHT(E6,2))</f>
        <v>var. 23/20</v>
      </c>
      <c r="K6" s="149" t="str">
        <f>CONCATENATE("dif. ",RIGHT(H6,2),"/",RIGHT(G6,2))</f>
        <v>dif. 23/22</v>
      </c>
      <c r="L6" s="149" t="str">
        <f>CONCATENATE("dif. ",RIGHT(H6,2),"/",RIGHT(E6,2))</f>
        <v>dif. 23/20</v>
      </c>
      <c r="M6" s="148" t="str">
        <f>CONCATENATE("Cuota s/ total lugares de residencia ",RIGHT(H6,4))</f>
        <v>Cuota s/ total lugares de residencia 2023</v>
      </c>
      <c r="P6" s="145"/>
      <c r="Q6" s="146">
        <v>2018</v>
      </c>
      <c r="R6" s="147">
        <v>2019</v>
      </c>
      <c r="S6" s="147">
        <v>2020</v>
      </c>
      <c r="T6" s="147">
        <v>2021</v>
      </c>
      <c r="U6" s="147">
        <v>2022</v>
      </c>
      <c r="V6" s="147">
        <v>2023</v>
      </c>
      <c r="W6" s="148" t="str">
        <f>CONCATENATE("var. ",RIGHT(V6,2),"/",RIGHT(U6,2))</f>
        <v>var. 23/22</v>
      </c>
      <c r="X6" s="148" t="str">
        <f>CONCATENATE("var. ",RIGHT(V6,2),"/",RIGHT(S6,2))</f>
        <v>var. 23/20</v>
      </c>
      <c r="Y6" s="149" t="str">
        <f>CONCATENATE("dif. ",RIGHT(V6,2),"/",RIGHT(U6,2))</f>
        <v>dif. 23/22</v>
      </c>
      <c r="Z6" s="149" t="str">
        <f>CONCATENATE("dif. ",RIGHT(V6,2),"/",RIGHT(S6,2))</f>
        <v>dif. 23/20</v>
      </c>
      <c r="AA6" s="148" t="str">
        <f>CONCATENATE("Cuota s/ total lugares de residencia ",RIGHT(V6,4))</f>
        <v>Cuota s/ total lugares de residencia 2023</v>
      </c>
    </row>
    <row r="7" spans="1:27" x14ac:dyDescent="0.25">
      <c r="A7" s="1"/>
      <c r="B7" s="150" t="s">
        <v>43</v>
      </c>
      <c r="C7" s="151"/>
      <c r="D7" s="151"/>
      <c r="E7" s="151"/>
      <c r="F7" s="151"/>
      <c r="G7" s="151"/>
      <c r="H7" s="152"/>
      <c r="I7" s="152"/>
      <c r="J7" s="152"/>
      <c r="K7" s="152"/>
      <c r="L7" s="151"/>
      <c r="M7" s="151"/>
      <c r="N7" s="79"/>
      <c r="P7" s="153" t="s">
        <v>46</v>
      </c>
      <c r="Q7" s="151"/>
      <c r="R7" s="151"/>
      <c r="S7" s="151"/>
      <c r="T7" s="151"/>
      <c r="U7" s="151"/>
      <c r="V7" s="152"/>
      <c r="W7" s="152"/>
      <c r="X7" s="152"/>
      <c r="Y7" s="152"/>
      <c r="Z7" s="151"/>
      <c r="AA7" s="151"/>
    </row>
    <row r="8" spans="1:27" x14ac:dyDescent="0.25">
      <c r="A8" s="1"/>
      <c r="B8" s="154" t="s">
        <v>68</v>
      </c>
      <c r="C8" s="155">
        <v>4872456</v>
      </c>
      <c r="D8" s="155">
        <v>4831573</v>
      </c>
      <c r="E8" s="155">
        <v>1565303</v>
      </c>
      <c r="F8" s="155">
        <v>2335438</v>
      </c>
      <c r="G8" s="155">
        <v>4757683</v>
      </c>
      <c r="H8" s="155">
        <v>5188807</v>
      </c>
      <c r="I8" s="156">
        <f>IFERROR(H8/G8-1,"-")</f>
        <v>9.0616377762032574E-2</v>
      </c>
      <c r="J8" s="156">
        <f>IFERROR(H8/E8-1,"-")</f>
        <v>2.3148898328310876</v>
      </c>
      <c r="K8" s="155">
        <f>H8-G8</f>
        <v>431124</v>
      </c>
      <c r="L8" s="155">
        <f>H8-E8</f>
        <v>3623504</v>
      </c>
      <c r="M8" s="156">
        <f>H8/H$8</f>
        <v>1</v>
      </c>
      <c r="N8" s="79"/>
      <c r="P8" s="154" t="s">
        <v>68</v>
      </c>
      <c r="Q8" s="155">
        <v>47034</v>
      </c>
      <c r="R8" s="155">
        <v>45076</v>
      </c>
      <c r="S8" s="155">
        <v>12633</v>
      </c>
      <c r="T8" s="155">
        <v>20161</v>
      </c>
      <c r="U8" s="155">
        <v>37751</v>
      </c>
      <c r="V8" s="155">
        <v>51166</v>
      </c>
      <c r="W8" s="156">
        <f>IFERROR(V8/U8-1,"-")</f>
        <v>0.3553548250377474</v>
      </c>
      <c r="X8" s="156">
        <f>IFERROR(V8/S8-1,"-")</f>
        <v>3.0501860207393339</v>
      </c>
      <c r="Y8" s="155">
        <f>V8-U8</f>
        <v>13415</v>
      </c>
      <c r="Z8" s="155">
        <f>V8-S8</f>
        <v>38533</v>
      </c>
      <c r="AA8" s="156">
        <f>V8/V$8</f>
        <v>1</v>
      </c>
    </row>
    <row r="9" spans="1:27" x14ac:dyDescent="0.25">
      <c r="A9" s="1" t="s">
        <v>96</v>
      </c>
      <c r="B9" s="157" t="s">
        <v>97</v>
      </c>
      <c r="C9" s="158">
        <v>1028693</v>
      </c>
      <c r="D9" s="158">
        <v>1047557</v>
      </c>
      <c r="E9" s="158">
        <v>456683</v>
      </c>
      <c r="F9" s="158">
        <v>800301</v>
      </c>
      <c r="G9" s="158">
        <v>1016781</v>
      </c>
      <c r="H9" s="158">
        <v>1041269</v>
      </c>
      <c r="I9" s="159">
        <f>IFERROR(H9/G9-1,"-")</f>
        <v>2.4083848931087504E-2</v>
      </c>
      <c r="J9" s="160">
        <f t="shared" ref="J9:J20" si="0">IFERROR(H9/E9-1,"-")</f>
        <v>1.2800695449578812</v>
      </c>
      <c r="K9" s="158">
        <f t="shared" ref="K9:K19" si="1">H9-G9</f>
        <v>24488</v>
      </c>
      <c r="L9" s="158">
        <f t="shared" ref="L9:L20" si="2">H9-E9</f>
        <v>584586</v>
      </c>
      <c r="M9" s="159">
        <f>H9/H$8</f>
        <v>0.20067599353762822</v>
      </c>
      <c r="N9" s="79"/>
      <c r="P9" s="157" t="s">
        <v>97</v>
      </c>
      <c r="Q9" s="158">
        <v>11661</v>
      </c>
      <c r="R9" s="158">
        <v>10509</v>
      </c>
      <c r="S9" s="158">
        <v>2339</v>
      </c>
      <c r="T9" s="158">
        <v>4950</v>
      </c>
      <c r="U9" s="158">
        <v>6762</v>
      </c>
      <c r="V9" s="158">
        <v>20250</v>
      </c>
      <c r="W9" s="159">
        <f>IFERROR(V9/U9-1,"-")</f>
        <v>1.9946761313220942</v>
      </c>
      <c r="X9" s="160">
        <f t="shared" ref="X9:X20" si="3">IFERROR(V9/S9-1,"-")</f>
        <v>7.6575459598118858</v>
      </c>
      <c r="Y9" s="158">
        <f t="shared" ref="Y9:Y19" si="4">V9-U9</f>
        <v>13488</v>
      </c>
      <c r="Z9" s="158">
        <f t="shared" ref="Z9:Z20" si="5">V9-S9</f>
        <v>17911</v>
      </c>
      <c r="AA9" s="159">
        <f>V9/V$8</f>
        <v>0.39577062893327603</v>
      </c>
    </row>
    <row r="10" spans="1:27" x14ac:dyDescent="0.25">
      <c r="A10" s="161" t="s">
        <v>103</v>
      </c>
      <c r="B10" s="162" t="s">
        <v>103</v>
      </c>
      <c r="C10" s="163">
        <v>422456</v>
      </c>
      <c r="D10" s="163">
        <v>415150</v>
      </c>
      <c r="E10" s="163">
        <v>208389</v>
      </c>
      <c r="F10" s="163">
        <v>416048</v>
      </c>
      <c r="G10" s="163">
        <v>423208</v>
      </c>
      <c r="H10" s="163">
        <v>428791</v>
      </c>
      <c r="I10" s="164">
        <f>IFERROR(H10/G10-1,"-")</f>
        <v>1.3192094667397569E-2</v>
      </c>
      <c r="J10" s="165">
        <f t="shared" si="0"/>
        <v>1.0576469967224758</v>
      </c>
      <c r="K10" s="163">
        <f t="shared" si="1"/>
        <v>5583</v>
      </c>
      <c r="L10" s="163">
        <f t="shared" si="2"/>
        <v>220402</v>
      </c>
      <c r="M10" s="164">
        <f>H10/H$8</f>
        <v>8.2637685309937328E-2</v>
      </c>
      <c r="N10" s="79"/>
      <c r="P10" s="162" t="s">
        <v>103</v>
      </c>
      <c r="Q10" s="163">
        <v>7273</v>
      </c>
      <c r="R10" s="163">
        <v>5944</v>
      </c>
      <c r="S10" s="163">
        <v>1658</v>
      </c>
      <c r="T10" s="163">
        <v>2415</v>
      </c>
      <c r="U10" s="163">
        <v>3515</v>
      </c>
      <c r="V10" s="163">
        <v>14811</v>
      </c>
      <c r="W10" s="164">
        <f>IFERROR(V10/U10-1,"-")</f>
        <v>3.2136557610241825</v>
      </c>
      <c r="X10" s="165">
        <f t="shared" si="3"/>
        <v>7.9330518697225578</v>
      </c>
      <c r="Y10" s="163">
        <f t="shared" si="4"/>
        <v>11296</v>
      </c>
      <c r="Z10" s="163">
        <f t="shared" si="5"/>
        <v>13153</v>
      </c>
      <c r="AA10" s="164">
        <f>V10/V$8</f>
        <v>0.28946956963608644</v>
      </c>
    </row>
    <row r="11" spans="1:27" x14ac:dyDescent="0.25">
      <c r="A11" s="161" t="s">
        <v>100</v>
      </c>
      <c r="B11" s="162" t="s">
        <v>100</v>
      </c>
      <c r="C11" s="163">
        <v>606237</v>
      </c>
      <c r="D11" s="163">
        <v>632407</v>
      </c>
      <c r="E11" s="163">
        <v>248294</v>
      </c>
      <c r="F11" s="163">
        <v>384253</v>
      </c>
      <c r="G11" s="163">
        <v>593573</v>
      </c>
      <c r="H11" s="163">
        <v>612478</v>
      </c>
      <c r="I11" s="164">
        <f>IFERROR(H11/G11-1,"-")</f>
        <v>3.1849494501939857E-2</v>
      </c>
      <c r="J11" s="165">
        <f t="shared" si="0"/>
        <v>1.4667450683463956</v>
      </c>
      <c r="K11" s="163">
        <f t="shared" si="1"/>
        <v>18905</v>
      </c>
      <c r="L11" s="163">
        <f t="shared" si="2"/>
        <v>364184</v>
      </c>
      <c r="M11" s="164">
        <f>H11/H$8</f>
        <v>0.11803830822769087</v>
      </c>
      <c r="N11" s="79"/>
      <c r="P11" s="162" t="s">
        <v>100</v>
      </c>
      <c r="Q11" s="163">
        <v>4388</v>
      </c>
      <c r="R11" s="163">
        <v>4565</v>
      </c>
      <c r="S11" s="163">
        <v>681</v>
      </c>
      <c r="T11" s="163">
        <v>2535</v>
      </c>
      <c r="U11" s="163">
        <v>3247</v>
      </c>
      <c r="V11" s="163">
        <v>5439</v>
      </c>
      <c r="W11" s="164">
        <f>IFERROR(V11/U11-1,"-")</f>
        <v>0.67508469356328926</v>
      </c>
      <c r="X11" s="165">
        <f t="shared" si="3"/>
        <v>6.9867841409691627</v>
      </c>
      <c r="Y11" s="163">
        <f t="shared" si="4"/>
        <v>2192</v>
      </c>
      <c r="Z11" s="163">
        <f t="shared" si="5"/>
        <v>4758</v>
      </c>
      <c r="AA11" s="164">
        <f>V11/V$8</f>
        <v>0.10630105929718954</v>
      </c>
    </row>
    <row r="12" spans="1:27" x14ac:dyDescent="0.25">
      <c r="A12" s="1"/>
      <c r="B12" s="157" t="s">
        <v>107</v>
      </c>
      <c r="C12" s="158">
        <v>3843763</v>
      </c>
      <c r="D12" s="158">
        <v>3784016</v>
      </c>
      <c r="E12" s="158">
        <v>1108620</v>
      </c>
      <c r="F12" s="158">
        <v>1535137</v>
      </c>
      <c r="G12" s="158">
        <v>3740902</v>
      </c>
      <c r="H12" s="158">
        <v>4147538</v>
      </c>
      <c r="I12" s="159">
        <f>IFERROR(H12/G12-1,"-")</f>
        <v>0.10869998732925912</v>
      </c>
      <c r="J12" s="160">
        <f t="shared" si="0"/>
        <v>2.7411719074164278</v>
      </c>
      <c r="K12" s="158">
        <f t="shared" si="1"/>
        <v>406636</v>
      </c>
      <c r="L12" s="158">
        <f t="shared" si="2"/>
        <v>3038918</v>
      </c>
      <c r="M12" s="159">
        <f>H12/H$8</f>
        <v>0.79932400646237178</v>
      </c>
      <c r="N12" s="79"/>
      <c r="P12" s="157" t="s">
        <v>107</v>
      </c>
      <c r="Q12" s="158">
        <v>35373</v>
      </c>
      <c r="R12" s="158">
        <v>34567</v>
      </c>
      <c r="S12" s="158">
        <v>10294</v>
      </c>
      <c r="T12" s="158">
        <v>15211</v>
      </c>
      <c r="U12" s="158">
        <v>30989</v>
      </c>
      <c r="V12" s="158">
        <v>30916</v>
      </c>
      <c r="W12" s="159">
        <f>IFERROR(V12/U12-1,"-")</f>
        <v>-2.3556745942108215E-3</v>
      </c>
      <c r="X12" s="160">
        <f t="shared" si="3"/>
        <v>2.0033028948902274</v>
      </c>
      <c r="Y12" s="158">
        <f t="shared" si="4"/>
        <v>-73</v>
      </c>
      <c r="Z12" s="158">
        <f t="shared" si="5"/>
        <v>20622</v>
      </c>
      <c r="AA12" s="159">
        <f>V12/V$8</f>
        <v>0.60422937106672403</v>
      </c>
    </row>
    <row r="13" spans="1:27" s="56" customFormat="1" x14ac:dyDescent="0.25">
      <c r="B13" s="162" t="s">
        <v>110</v>
      </c>
      <c r="C13" s="163">
        <v>1692213</v>
      </c>
      <c r="D13" s="163">
        <v>1721079</v>
      </c>
      <c r="E13" s="163">
        <v>436137</v>
      </c>
      <c r="F13" s="163">
        <v>446045</v>
      </c>
      <c r="G13" s="163">
        <v>1722453</v>
      </c>
      <c r="H13" s="163">
        <v>1939344</v>
      </c>
      <c r="I13" s="164">
        <f t="shared" ref="I13:I20" si="6">IFERROR(H13/G13-1,"-")</f>
        <v>0.12591983641933924</v>
      </c>
      <c r="J13" s="165">
        <f t="shared" si="0"/>
        <v>3.4466394733764849</v>
      </c>
      <c r="K13" s="163">
        <f t="shared" si="1"/>
        <v>216891</v>
      </c>
      <c r="L13" s="163">
        <f t="shared" si="2"/>
        <v>1503207</v>
      </c>
      <c r="M13" s="164">
        <f t="shared" ref="M13:M20" si="7">H13/H$8</f>
        <v>0.37375527746551374</v>
      </c>
      <c r="N13" s="166"/>
      <c r="P13" s="162" t="s">
        <v>110</v>
      </c>
      <c r="Q13" s="163">
        <v>10066</v>
      </c>
      <c r="R13" s="163">
        <v>10275</v>
      </c>
      <c r="S13" s="163">
        <v>3060</v>
      </c>
      <c r="T13" s="163">
        <v>3030</v>
      </c>
      <c r="U13" s="163">
        <v>10352</v>
      </c>
      <c r="V13" s="163">
        <v>9308</v>
      </c>
      <c r="W13" s="164">
        <f t="shared" ref="W13:W20" si="8">IFERROR(V13/U13-1,"-")</f>
        <v>-0.1008500772797527</v>
      </c>
      <c r="X13" s="165">
        <f t="shared" si="3"/>
        <v>2.041830065359477</v>
      </c>
      <c r="Y13" s="163">
        <f t="shared" si="4"/>
        <v>-1044</v>
      </c>
      <c r="Z13" s="163">
        <f t="shared" si="5"/>
        <v>6248</v>
      </c>
      <c r="AA13" s="164">
        <f t="shared" ref="AA13:AA20" si="9">V13/V$8</f>
        <v>0.18191767970918188</v>
      </c>
    </row>
    <row r="14" spans="1:27" s="56" customFormat="1" x14ac:dyDescent="0.25">
      <c r="B14" s="162" t="s">
        <v>113</v>
      </c>
      <c r="C14" s="163">
        <v>580856</v>
      </c>
      <c r="D14" s="163">
        <v>491040</v>
      </c>
      <c r="E14" s="163">
        <v>138922</v>
      </c>
      <c r="F14" s="163">
        <v>222501</v>
      </c>
      <c r="G14" s="163">
        <v>385709</v>
      </c>
      <c r="H14" s="163">
        <v>431586</v>
      </c>
      <c r="I14" s="164">
        <f t="shared" si="6"/>
        <v>0.11894200031630064</v>
      </c>
      <c r="J14" s="165">
        <f t="shared" si="0"/>
        <v>2.1066785678294293</v>
      </c>
      <c r="K14" s="163">
        <f t="shared" si="1"/>
        <v>45877</v>
      </c>
      <c r="L14" s="163">
        <f t="shared" si="2"/>
        <v>292664</v>
      </c>
      <c r="M14" s="164">
        <f t="shared" si="7"/>
        <v>8.3176344774434668E-2</v>
      </c>
      <c r="N14" s="166"/>
      <c r="P14" s="162" t="s">
        <v>113</v>
      </c>
      <c r="Q14" s="163">
        <v>10860</v>
      </c>
      <c r="R14" s="163">
        <v>9881</v>
      </c>
      <c r="S14" s="163">
        <v>2874</v>
      </c>
      <c r="T14" s="163">
        <v>5150</v>
      </c>
      <c r="U14" s="163">
        <v>6811</v>
      </c>
      <c r="V14" s="163">
        <v>6211</v>
      </c>
      <c r="W14" s="164">
        <f t="shared" si="8"/>
        <v>-8.8092791073263843E-2</v>
      </c>
      <c r="X14" s="165">
        <f t="shared" si="3"/>
        <v>1.1610995128740433</v>
      </c>
      <c r="Y14" s="163">
        <f t="shared" si="4"/>
        <v>-600</v>
      </c>
      <c r="Z14" s="163">
        <f t="shared" si="5"/>
        <v>3337</v>
      </c>
      <c r="AA14" s="164">
        <f t="shared" si="9"/>
        <v>0.12138920376812727</v>
      </c>
    </row>
    <row r="15" spans="1:27" x14ac:dyDescent="0.25">
      <c r="A15" s="1"/>
      <c r="B15" s="162" t="s">
        <v>116</v>
      </c>
      <c r="C15" s="163">
        <v>162041</v>
      </c>
      <c r="D15" s="163">
        <v>166950</v>
      </c>
      <c r="E15" s="163">
        <v>58766</v>
      </c>
      <c r="F15" s="163">
        <v>128102</v>
      </c>
      <c r="G15" s="163">
        <v>197280</v>
      </c>
      <c r="H15" s="163">
        <v>216824</v>
      </c>
      <c r="I15" s="164">
        <f t="shared" si="6"/>
        <v>9.9067315490673158E-2</v>
      </c>
      <c r="J15" s="165">
        <f t="shared" si="0"/>
        <v>2.6896164448830957</v>
      </c>
      <c r="K15" s="163">
        <f t="shared" si="1"/>
        <v>19544</v>
      </c>
      <c r="L15" s="163">
        <f t="shared" si="2"/>
        <v>158058</v>
      </c>
      <c r="M15" s="164">
        <f t="shared" si="7"/>
        <v>4.1786869313119569E-2</v>
      </c>
      <c r="N15" s="79"/>
      <c r="P15" s="162" t="s">
        <v>116</v>
      </c>
      <c r="Q15" s="163">
        <v>2116</v>
      </c>
      <c r="R15" s="163">
        <v>2186</v>
      </c>
      <c r="S15" s="163">
        <v>544</v>
      </c>
      <c r="T15" s="163">
        <v>1642</v>
      </c>
      <c r="U15" s="163">
        <v>2746</v>
      </c>
      <c r="V15" s="163">
        <v>2942</v>
      </c>
      <c r="W15" s="164">
        <f t="shared" si="8"/>
        <v>7.1376547705753746E-2</v>
      </c>
      <c r="X15" s="165">
        <f t="shared" si="3"/>
        <v>4.4080882352941178</v>
      </c>
      <c r="Y15" s="163">
        <f t="shared" si="4"/>
        <v>196</v>
      </c>
      <c r="Z15" s="163">
        <f t="shared" si="5"/>
        <v>2398</v>
      </c>
      <c r="AA15" s="164">
        <f t="shared" si="9"/>
        <v>5.7499120509713481E-2</v>
      </c>
    </row>
    <row r="16" spans="1:27" x14ac:dyDescent="0.25">
      <c r="A16" s="1"/>
      <c r="B16" s="162" t="s">
        <v>123</v>
      </c>
      <c r="C16" s="163">
        <v>146606</v>
      </c>
      <c r="D16" s="163">
        <v>137818</v>
      </c>
      <c r="E16" s="163">
        <v>39662</v>
      </c>
      <c r="F16" s="163">
        <v>93209</v>
      </c>
      <c r="G16" s="163">
        <v>169583</v>
      </c>
      <c r="H16" s="163">
        <v>165044</v>
      </c>
      <c r="I16" s="164">
        <f t="shared" si="6"/>
        <v>-2.6765654576225262E-2</v>
      </c>
      <c r="J16" s="165">
        <f t="shared" si="0"/>
        <v>3.1612626695577628</v>
      </c>
      <c r="K16" s="163">
        <f t="shared" si="1"/>
        <v>-4539</v>
      </c>
      <c r="L16" s="163">
        <f t="shared" si="2"/>
        <v>125382</v>
      </c>
      <c r="M16" s="164">
        <f t="shared" si="7"/>
        <v>3.1807696836671707E-2</v>
      </c>
      <c r="N16" s="79"/>
      <c r="P16" s="162" t="s">
        <v>123</v>
      </c>
      <c r="Q16" s="163">
        <v>663</v>
      </c>
      <c r="R16" s="163">
        <v>731</v>
      </c>
      <c r="S16" s="163">
        <v>284</v>
      </c>
      <c r="T16" s="163">
        <v>377</v>
      </c>
      <c r="U16" s="163">
        <v>868</v>
      </c>
      <c r="V16" s="163">
        <v>832</v>
      </c>
      <c r="W16" s="164">
        <f t="shared" si="8"/>
        <v>-4.1474654377880227E-2</v>
      </c>
      <c r="X16" s="165">
        <f t="shared" si="3"/>
        <v>1.9295774647887325</v>
      </c>
      <c r="Y16" s="163">
        <f t="shared" si="4"/>
        <v>-36</v>
      </c>
      <c r="Z16" s="163">
        <f t="shared" si="5"/>
        <v>548</v>
      </c>
      <c r="AA16" s="164">
        <f t="shared" si="9"/>
        <v>1.6260798186295587E-2</v>
      </c>
    </row>
    <row r="17" spans="1:27" x14ac:dyDescent="0.25">
      <c r="A17" s="1"/>
      <c r="B17" s="162" t="s">
        <v>119</v>
      </c>
      <c r="C17" s="163">
        <v>136223</v>
      </c>
      <c r="D17" s="163">
        <v>133862</v>
      </c>
      <c r="E17" s="163">
        <v>55544</v>
      </c>
      <c r="F17" s="163">
        <v>93337</v>
      </c>
      <c r="G17" s="163">
        <v>146133</v>
      </c>
      <c r="H17" s="163">
        <v>151265</v>
      </c>
      <c r="I17" s="164">
        <f t="shared" si="6"/>
        <v>3.5118693245194343E-2</v>
      </c>
      <c r="J17" s="165">
        <f t="shared" si="0"/>
        <v>1.7233364539824283</v>
      </c>
      <c r="K17" s="163">
        <f t="shared" si="1"/>
        <v>5132</v>
      </c>
      <c r="L17" s="163">
        <f t="shared" si="2"/>
        <v>95721</v>
      </c>
      <c r="M17" s="164">
        <f t="shared" si="7"/>
        <v>2.9152173129584506E-2</v>
      </c>
      <c r="N17" s="79"/>
      <c r="P17" s="162" t="s">
        <v>119</v>
      </c>
      <c r="Q17" s="163">
        <v>617</v>
      </c>
      <c r="R17" s="163">
        <v>686</v>
      </c>
      <c r="S17" s="163">
        <v>229</v>
      </c>
      <c r="T17" s="163">
        <v>476</v>
      </c>
      <c r="U17" s="163">
        <v>657</v>
      </c>
      <c r="V17" s="163">
        <v>709</v>
      </c>
      <c r="W17" s="164">
        <f t="shared" si="8"/>
        <v>7.9147640791476404E-2</v>
      </c>
      <c r="X17" s="165">
        <f t="shared" si="3"/>
        <v>2.0960698689956332</v>
      </c>
      <c r="Y17" s="163">
        <f t="shared" si="4"/>
        <v>52</v>
      </c>
      <c r="Z17" s="163">
        <f t="shared" si="5"/>
        <v>480</v>
      </c>
      <c r="AA17" s="164">
        <f t="shared" si="9"/>
        <v>1.3856858069811984E-2</v>
      </c>
    </row>
    <row r="18" spans="1:27" x14ac:dyDescent="0.25">
      <c r="A18" s="1"/>
      <c r="B18" s="162" t="s">
        <v>128</v>
      </c>
      <c r="C18" s="163">
        <v>68669</v>
      </c>
      <c r="D18" s="163">
        <v>74390</v>
      </c>
      <c r="E18" s="163">
        <v>28784</v>
      </c>
      <c r="F18" s="163">
        <v>25400</v>
      </c>
      <c r="G18" s="163">
        <v>62340</v>
      </c>
      <c r="H18" s="163">
        <v>67966</v>
      </c>
      <c r="I18" s="164">
        <f t="shared" si="6"/>
        <v>9.0247032402951621E-2</v>
      </c>
      <c r="J18" s="165">
        <f t="shared" si="0"/>
        <v>1.361242356864925</v>
      </c>
      <c r="K18" s="163">
        <f t="shared" si="1"/>
        <v>5626</v>
      </c>
      <c r="L18" s="163">
        <f t="shared" si="2"/>
        <v>39182</v>
      </c>
      <c r="M18" s="164">
        <f t="shared" si="7"/>
        <v>1.3098579307343672E-2</v>
      </c>
      <c r="N18" s="79"/>
      <c r="P18" s="162" t="s">
        <v>128</v>
      </c>
      <c r="Q18" s="163">
        <v>436</v>
      </c>
      <c r="R18" s="163">
        <v>281</v>
      </c>
      <c r="S18" s="163">
        <v>136</v>
      </c>
      <c r="T18" s="163">
        <v>98</v>
      </c>
      <c r="U18" s="163">
        <v>136</v>
      </c>
      <c r="V18" s="163">
        <v>243</v>
      </c>
      <c r="W18" s="164">
        <f t="shared" si="8"/>
        <v>0.78676470588235303</v>
      </c>
      <c r="X18" s="165">
        <f t="shared" si="3"/>
        <v>0.78676470588235303</v>
      </c>
      <c r="Y18" s="163">
        <f t="shared" si="4"/>
        <v>107</v>
      </c>
      <c r="Z18" s="163">
        <f t="shared" si="5"/>
        <v>107</v>
      </c>
      <c r="AA18" s="164">
        <f t="shared" si="9"/>
        <v>4.7492475471993117E-3</v>
      </c>
    </row>
    <row r="19" spans="1:27" x14ac:dyDescent="0.25">
      <c r="A19" s="161" t="s">
        <v>144</v>
      </c>
      <c r="B19" s="162" t="s">
        <v>131</v>
      </c>
      <c r="C19" s="163">
        <v>119807</v>
      </c>
      <c r="D19" s="163">
        <v>106028</v>
      </c>
      <c r="E19" s="163">
        <v>42711</v>
      </c>
      <c r="F19" s="163">
        <v>22147</v>
      </c>
      <c r="G19" s="163">
        <v>56752</v>
      </c>
      <c r="H19" s="163">
        <v>70972</v>
      </c>
      <c r="I19" s="164">
        <f t="shared" si="6"/>
        <v>0.25056385678037785</v>
      </c>
      <c r="J19" s="165">
        <f t="shared" si="0"/>
        <v>0.66167966097726572</v>
      </c>
      <c r="K19" s="163">
        <f t="shared" si="1"/>
        <v>14220</v>
      </c>
      <c r="L19" s="163">
        <f t="shared" si="2"/>
        <v>28261</v>
      </c>
      <c r="M19" s="164">
        <f t="shared" si="7"/>
        <v>1.3677903225153682E-2</v>
      </c>
      <c r="N19" s="79"/>
      <c r="P19" s="162" t="s">
        <v>131</v>
      </c>
      <c r="Q19" s="163">
        <v>568</v>
      </c>
      <c r="R19" s="163">
        <v>591</v>
      </c>
      <c r="S19" s="163">
        <v>217</v>
      </c>
      <c r="T19" s="163">
        <v>91</v>
      </c>
      <c r="U19" s="163">
        <v>153</v>
      </c>
      <c r="V19" s="163">
        <v>195</v>
      </c>
      <c r="W19" s="164">
        <f t="shared" si="8"/>
        <v>0.27450980392156854</v>
      </c>
      <c r="X19" s="165">
        <f t="shared" si="3"/>
        <v>-0.10138248847926268</v>
      </c>
      <c r="Y19" s="163">
        <f t="shared" si="4"/>
        <v>42</v>
      </c>
      <c r="Z19" s="163">
        <f t="shared" si="5"/>
        <v>-22</v>
      </c>
      <c r="AA19" s="164">
        <f t="shared" si="9"/>
        <v>3.8111245749130281E-3</v>
      </c>
    </row>
    <row r="20" spans="1:27" x14ac:dyDescent="0.25">
      <c r="A20" s="167" t="s">
        <v>145</v>
      </c>
      <c r="B20" s="168" t="s">
        <v>145</v>
      </c>
      <c r="C20" s="169">
        <f t="shared" ref="C20:H20" si="10">C12-SUM(C13:C19)</f>
        <v>937348</v>
      </c>
      <c r="D20" s="169">
        <f t="shared" si="10"/>
        <v>952849</v>
      </c>
      <c r="E20" s="169">
        <f t="shared" si="10"/>
        <v>308094</v>
      </c>
      <c r="F20" s="169">
        <f t="shared" si="10"/>
        <v>504396</v>
      </c>
      <c r="G20" s="169">
        <f t="shared" si="10"/>
        <v>1000652</v>
      </c>
      <c r="H20" s="169">
        <f t="shared" si="10"/>
        <v>1104537</v>
      </c>
      <c r="I20" s="170">
        <f t="shared" si="6"/>
        <v>0.10381731111315418</v>
      </c>
      <c r="J20" s="171">
        <f t="shared" si="0"/>
        <v>2.5850649477107637</v>
      </c>
      <c r="K20" s="169">
        <f>H20-G20</f>
        <v>103885</v>
      </c>
      <c r="L20" s="169">
        <f t="shared" si="2"/>
        <v>796443</v>
      </c>
      <c r="M20" s="170">
        <f t="shared" si="7"/>
        <v>0.21286916241055026</v>
      </c>
      <c r="N20" s="79"/>
      <c r="P20" s="168" t="s">
        <v>145</v>
      </c>
      <c r="Q20" s="169">
        <f t="shared" ref="Q20:V20" si="11">Q12-SUM(Q13:Q19)</f>
        <v>10047</v>
      </c>
      <c r="R20" s="169">
        <f t="shared" si="11"/>
        <v>9936</v>
      </c>
      <c r="S20" s="169">
        <f t="shared" si="11"/>
        <v>2950</v>
      </c>
      <c r="T20" s="169">
        <f t="shared" si="11"/>
        <v>4347</v>
      </c>
      <c r="U20" s="169">
        <f t="shared" si="11"/>
        <v>9266</v>
      </c>
      <c r="V20" s="169">
        <f t="shared" si="11"/>
        <v>10476</v>
      </c>
      <c r="W20" s="170">
        <f t="shared" si="8"/>
        <v>0.13058493416792571</v>
      </c>
      <c r="X20" s="171">
        <f t="shared" si="3"/>
        <v>2.5511864406779661</v>
      </c>
      <c r="Y20" s="169">
        <f>V20-U20</f>
        <v>1210</v>
      </c>
      <c r="Z20" s="169">
        <f t="shared" si="5"/>
        <v>7526</v>
      </c>
      <c r="AA20" s="170">
        <f t="shared" si="9"/>
        <v>0.20474533870148146</v>
      </c>
    </row>
    <row r="21" spans="1:27" x14ac:dyDescent="0.25">
      <c r="B21" s="153" t="s">
        <v>44</v>
      </c>
      <c r="C21" s="151"/>
      <c r="D21" s="151"/>
      <c r="E21" s="151"/>
      <c r="F21" s="151"/>
      <c r="G21" s="151"/>
      <c r="H21" s="152"/>
      <c r="I21" s="152"/>
      <c r="J21" s="152"/>
      <c r="K21" s="152"/>
      <c r="L21" s="151"/>
      <c r="M21" s="151"/>
      <c r="N21" s="125"/>
      <c r="O21" s="125"/>
      <c r="P21" s="125"/>
    </row>
    <row r="22" spans="1:27" x14ac:dyDescent="0.25">
      <c r="B22" s="154" t="s">
        <v>68</v>
      </c>
      <c r="C22" s="155">
        <v>1715135</v>
      </c>
      <c r="D22" s="155">
        <v>1762715</v>
      </c>
      <c r="E22" s="155">
        <v>550867</v>
      </c>
      <c r="F22" s="155">
        <v>881045</v>
      </c>
      <c r="G22" s="155">
        <v>1757049</v>
      </c>
      <c r="H22" s="155">
        <v>1888332</v>
      </c>
      <c r="I22" s="156">
        <f>IFERROR(H22/G22-1,"-")</f>
        <v>7.4717893467968199E-2</v>
      </c>
      <c r="J22" s="156">
        <f>IFERROR(H22/E22-1,"-")</f>
        <v>2.4279272492271273</v>
      </c>
      <c r="K22" s="155">
        <f>H22-G22</f>
        <v>131283</v>
      </c>
      <c r="L22" s="155">
        <f>H22-E22</f>
        <v>1337465</v>
      </c>
      <c r="M22" s="156">
        <f>H22/H$8</f>
        <v>0.36392411589022294</v>
      </c>
      <c r="N22" s="105"/>
      <c r="O22" s="105"/>
      <c r="P22" s="105"/>
    </row>
    <row r="23" spans="1:27" x14ac:dyDescent="0.25">
      <c r="B23" s="157" t="s">
        <v>97</v>
      </c>
      <c r="C23" s="158">
        <v>189817</v>
      </c>
      <c r="D23" s="158">
        <v>222987</v>
      </c>
      <c r="E23" s="158">
        <v>117997</v>
      </c>
      <c r="F23" s="158">
        <v>247584</v>
      </c>
      <c r="G23" s="158">
        <v>207208</v>
      </c>
      <c r="H23" s="158">
        <v>181512</v>
      </c>
      <c r="I23" s="159">
        <f>IFERROR(H23/G23-1,"-")</f>
        <v>-0.12401065595922933</v>
      </c>
      <c r="J23" s="160">
        <f t="shared" ref="J23:J34" si="12">IFERROR(H23/E23-1,"-")</f>
        <v>0.53827639685754725</v>
      </c>
      <c r="K23" s="158">
        <f t="shared" ref="K23:K33" si="13">H23-G23</f>
        <v>-25696</v>
      </c>
      <c r="L23" s="158">
        <f t="shared" ref="L23:L34" si="14">H23-E23</f>
        <v>63515</v>
      </c>
      <c r="M23" s="159">
        <f>H23/H$8</f>
        <v>3.4981451420336117E-2</v>
      </c>
    </row>
    <row r="24" spans="1:27" x14ac:dyDescent="0.25">
      <c r="B24" s="162" t="s">
        <v>103</v>
      </c>
      <c r="C24" s="163">
        <v>89686</v>
      </c>
      <c r="D24" s="163">
        <v>113067</v>
      </c>
      <c r="E24" s="163">
        <v>68476</v>
      </c>
      <c r="F24" s="163">
        <v>126666</v>
      </c>
      <c r="G24" s="163">
        <v>86811</v>
      </c>
      <c r="H24" s="163">
        <v>75374</v>
      </c>
      <c r="I24" s="164">
        <f>IFERROR(H24/G24-1,"-")</f>
        <v>-0.13174597689232936</v>
      </c>
      <c r="J24" s="165">
        <f t="shared" si="12"/>
        <v>0.10073602430048489</v>
      </c>
      <c r="K24" s="163">
        <f t="shared" si="13"/>
        <v>-11437</v>
      </c>
      <c r="L24" s="163">
        <f t="shared" si="14"/>
        <v>6898</v>
      </c>
      <c r="M24" s="164">
        <f>H24/H$8</f>
        <v>1.4526267791421034E-2</v>
      </c>
    </row>
    <row r="25" spans="1:27" x14ac:dyDescent="0.25">
      <c r="B25" s="162" t="s">
        <v>100</v>
      </c>
      <c r="C25" s="163">
        <v>100131</v>
      </c>
      <c r="D25" s="163">
        <v>109920</v>
      </c>
      <c r="E25" s="163">
        <v>49521</v>
      </c>
      <c r="F25" s="163">
        <v>120918</v>
      </c>
      <c r="G25" s="163">
        <v>120397</v>
      </c>
      <c r="H25" s="163">
        <v>106138</v>
      </c>
      <c r="I25" s="164">
        <f>IFERROR(H25/G25-1,"-")</f>
        <v>-0.11843318355108512</v>
      </c>
      <c r="J25" s="165">
        <f t="shared" si="12"/>
        <v>1.1432927444922356</v>
      </c>
      <c r="K25" s="163">
        <f t="shared" si="13"/>
        <v>-14259</v>
      </c>
      <c r="L25" s="163">
        <f t="shared" si="14"/>
        <v>56617</v>
      </c>
      <c r="M25" s="164">
        <f>H25/H$8</f>
        <v>2.0455183628915085E-2</v>
      </c>
    </row>
    <row r="26" spans="1:27" x14ac:dyDescent="0.25">
      <c r="B26" s="157" t="s">
        <v>107</v>
      </c>
      <c r="C26" s="158">
        <v>1525318</v>
      </c>
      <c r="D26" s="158">
        <v>1539728</v>
      </c>
      <c r="E26" s="158">
        <v>432870</v>
      </c>
      <c r="F26" s="158">
        <v>633461</v>
      </c>
      <c r="G26" s="158">
        <v>1549841</v>
      </c>
      <c r="H26" s="158">
        <v>1706820</v>
      </c>
      <c r="I26" s="159">
        <f>IFERROR(H26/G26-1,"-")</f>
        <v>0.10128716429620854</v>
      </c>
      <c r="J26" s="160">
        <f t="shared" si="12"/>
        <v>2.9430313951070759</v>
      </c>
      <c r="K26" s="158">
        <f t="shared" si="13"/>
        <v>156979</v>
      </c>
      <c r="L26" s="158">
        <f t="shared" si="14"/>
        <v>1273950</v>
      </c>
      <c r="M26" s="159">
        <f>H26/H$8</f>
        <v>0.32894266446988679</v>
      </c>
    </row>
    <row r="27" spans="1:27" x14ac:dyDescent="0.25">
      <c r="B27" s="162" t="s">
        <v>110</v>
      </c>
      <c r="C27" s="163">
        <v>740817</v>
      </c>
      <c r="D27" s="163">
        <v>757594</v>
      </c>
      <c r="E27" s="163">
        <v>187852</v>
      </c>
      <c r="F27" s="163">
        <v>208305</v>
      </c>
      <c r="G27" s="163">
        <v>783677</v>
      </c>
      <c r="H27" s="163">
        <v>883653</v>
      </c>
      <c r="I27" s="164">
        <f t="shared" ref="I27:I34" si="15">IFERROR(H27/G27-1,"-")</f>
        <v>0.12757296692387299</v>
      </c>
      <c r="J27" s="165">
        <f t="shared" si="12"/>
        <v>3.7039850520622615</v>
      </c>
      <c r="K27" s="163">
        <f t="shared" si="13"/>
        <v>99976</v>
      </c>
      <c r="L27" s="163">
        <f t="shared" si="14"/>
        <v>695801</v>
      </c>
      <c r="M27" s="164">
        <f t="shared" ref="M27:M34" si="16">H27/H$8</f>
        <v>0.17029983963558482</v>
      </c>
    </row>
    <row r="28" spans="1:27" x14ac:dyDescent="0.25">
      <c r="B28" s="162" t="s">
        <v>113</v>
      </c>
      <c r="C28" s="163">
        <v>222082</v>
      </c>
      <c r="D28" s="163">
        <v>201016</v>
      </c>
      <c r="E28" s="163">
        <v>57141</v>
      </c>
      <c r="F28" s="163">
        <v>103865</v>
      </c>
      <c r="G28" s="163">
        <v>169299</v>
      </c>
      <c r="H28" s="163">
        <v>182538</v>
      </c>
      <c r="I28" s="164">
        <f t="shared" si="15"/>
        <v>7.819892616022539E-2</v>
      </c>
      <c r="J28" s="165">
        <f t="shared" si="12"/>
        <v>2.1945188218617107</v>
      </c>
      <c r="K28" s="163">
        <f t="shared" si="13"/>
        <v>13239</v>
      </c>
      <c r="L28" s="163">
        <f t="shared" si="14"/>
        <v>125397</v>
      </c>
      <c r="M28" s="164">
        <f t="shared" si="16"/>
        <v>3.5179184733600613E-2</v>
      </c>
    </row>
    <row r="29" spans="1:27" x14ac:dyDescent="0.25">
      <c r="B29" s="162" t="s">
        <v>116</v>
      </c>
      <c r="C29" s="163">
        <v>47145</v>
      </c>
      <c r="D29" s="163">
        <v>52571</v>
      </c>
      <c r="E29" s="163">
        <v>20504</v>
      </c>
      <c r="F29" s="163">
        <v>42447</v>
      </c>
      <c r="G29" s="163">
        <v>63176</v>
      </c>
      <c r="H29" s="163">
        <v>65334</v>
      </c>
      <c r="I29" s="164">
        <f t="shared" si="15"/>
        <v>3.415854121818418E-2</v>
      </c>
      <c r="J29" s="165">
        <f t="shared" si="12"/>
        <v>2.1864026531408505</v>
      </c>
      <c r="K29" s="163">
        <f t="shared" si="13"/>
        <v>2158</v>
      </c>
      <c r="L29" s="163">
        <f t="shared" si="14"/>
        <v>44830</v>
      </c>
      <c r="M29" s="164">
        <f t="shared" si="16"/>
        <v>1.2591333614836706E-2</v>
      </c>
    </row>
    <row r="30" spans="1:27" x14ac:dyDescent="0.25">
      <c r="B30" s="162" t="s">
        <v>123</v>
      </c>
      <c r="C30" s="163">
        <v>65413</v>
      </c>
      <c r="D30" s="163">
        <v>61428</v>
      </c>
      <c r="E30" s="163">
        <v>17078</v>
      </c>
      <c r="F30" s="163">
        <v>41550</v>
      </c>
      <c r="G30" s="163">
        <v>75901</v>
      </c>
      <c r="H30" s="163">
        <v>70878</v>
      </c>
      <c r="I30" s="164">
        <f t="shared" si="15"/>
        <v>-6.6178311221195996E-2</v>
      </c>
      <c r="J30" s="165">
        <f t="shared" si="12"/>
        <v>3.1502517859234098</v>
      </c>
      <c r="K30" s="163">
        <f t="shared" si="13"/>
        <v>-5023</v>
      </c>
      <c r="L30" s="163">
        <f t="shared" si="14"/>
        <v>53800</v>
      </c>
      <c r="M30" s="164">
        <f t="shared" si="16"/>
        <v>1.3659787307564147E-2</v>
      </c>
    </row>
    <row r="31" spans="1:27" x14ac:dyDescent="0.25">
      <c r="B31" s="162" t="s">
        <v>119</v>
      </c>
      <c r="C31" s="163">
        <v>71278</v>
      </c>
      <c r="D31" s="163">
        <v>70272</v>
      </c>
      <c r="E31" s="163">
        <v>28980</v>
      </c>
      <c r="F31" s="163">
        <v>51893</v>
      </c>
      <c r="G31" s="163">
        <v>82793</v>
      </c>
      <c r="H31" s="163">
        <v>80226</v>
      </c>
      <c r="I31" s="164">
        <f t="shared" si="15"/>
        <v>-3.1005036657688501E-2</v>
      </c>
      <c r="J31" s="165">
        <f t="shared" si="12"/>
        <v>1.7683229813664596</v>
      </c>
      <c r="K31" s="163">
        <f t="shared" si="13"/>
        <v>-2567</v>
      </c>
      <c r="L31" s="163">
        <f t="shared" si="14"/>
        <v>51246</v>
      </c>
      <c r="M31" s="164">
        <f t="shared" si="16"/>
        <v>1.5461357495085093E-2</v>
      </c>
    </row>
    <row r="32" spans="1:27" x14ac:dyDescent="0.25">
      <c r="B32" s="162" t="s">
        <v>128</v>
      </c>
      <c r="C32" s="163">
        <v>26168</v>
      </c>
      <c r="D32" s="163">
        <v>30964</v>
      </c>
      <c r="E32" s="163">
        <v>11625</v>
      </c>
      <c r="F32" s="163">
        <v>7603</v>
      </c>
      <c r="G32" s="163">
        <v>22864</v>
      </c>
      <c r="H32" s="163">
        <v>24590</v>
      </c>
      <c r="I32" s="164">
        <f t="shared" si="15"/>
        <v>7.5489853044086841E-2</v>
      </c>
      <c r="J32" s="165">
        <f t="shared" si="12"/>
        <v>1.115268817204301</v>
      </c>
      <c r="K32" s="163">
        <f t="shared" si="13"/>
        <v>1726</v>
      </c>
      <c r="L32" s="163">
        <f t="shared" si="14"/>
        <v>12965</v>
      </c>
      <c r="M32" s="164">
        <f t="shared" si="16"/>
        <v>4.7390469524112187E-3</v>
      </c>
    </row>
    <row r="33" spans="2:16" x14ac:dyDescent="0.25">
      <c r="B33" s="162" t="s">
        <v>131</v>
      </c>
      <c r="C33" s="163">
        <v>36149</v>
      </c>
      <c r="D33" s="163">
        <v>35546</v>
      </c>
      <c r="E33" s="163">
        <v>13377</v>
      </c>
      <c r="F33" s="163">
        <v>5465</v>
      </c>
      <c r="G33" s="163">
        <v>19705</v>
      </c>
      <c r="H33" s="163">
        <v>25667</v>
      </c>
      <c r="I33" s="164">
        <f t="shared" si="15"/>
        <v>0.30256280131946212</v>
      </c>
      <c r="J33" s="165">
        <f t="shared" si="12"/>
        <v>0.91874112282275555</v>
      </c>
      <c r="K33" s="163">
        <f t="shared" si="13"/>
        <v>5962</v>
      </c>
      <c r="L33" s="163">
        <f t="shared" si="14"/>
        <v>12290</v>
      </c>
      <c r="M33" s="164">
        <f t="shared" si="16"/>
        <v>4.9466091145806733E-3</v>
      </c>
    </row>
    <row r="34" spans="2:16" x14ac:dyDescent="0.25">
      <c r="B34" s="168" t="s">
        <v>145</v>
      </c>
      <c r="C34" s="169">
        <f t="shared" ref="C34:H34" si="17">C26-SUM(C27:C33)</f>
        <v>316266</v>
      </c>
      <c r="D34" s="169">
        <f t="shared" si="17"/>
        <v>330337</v>
      </c>
      <c r="E34" s="169">
        <f t="shared" si="17"/>
        <v>96313</v>
      </c>
      <c r="F34" s="169">
        <f t="shared" si="17"/>
        <v>172333</v>
      </c>
      <c r="G34" s="169">
        <f t="shared" si="17"/>
        <v>332426</v>
      </c>
      <c r="H34" s="169">
        <f t="shared" si="17"/>
        <v>373934</v>
      </c>
      <c r="I34" s="170">
        <f t="shared" si="15"/>
        <v>0.12486387947994437</v>
      </c>
      <c r="J34" s="171">
        <f t="shared" si="12"/>
        <v>2.8824873070094381</v>
      </c>
      <c r="K34" s="169">
        <f>H34-G34</f>
        <v>41508</v>
      </c>
      <c r="L34" s="169">
        <f t="shared" si="14"/>
        <v>277621</v>
      </c>
      <c r="M34" s="170">
        <f t="shared" si="16"/>
        <v>7.2065505616223532E-2</v>
      </c>
    </row>
    <row r="35" spans="2:16" x14ac:dyDescent="0.25">
      <c r="B35" s="153" t="s">
        <v>45</v>
      </c>
      <c r="C35" s="151"/>
      <c r="D35" s="151"/>
      <c r="E35" s="151"/>
      <c r="F35" s="151"/>
      <c r="G35" s="151"/>
      <c r="H35" s="152"/>
      <c r="I35" s="152"/>
      <c r="J35" s="152"/>
      <c r="K35" s="152"/>
      <c r="L35" s="151"/>
      <c r="M35" s="151"/>
      <c r="N35" s="125"/>
      <c r="O35" s="125"/>
      <c r="P35" s="125"/>
    </row>
    <row r="36" spans="2:16" x14ac:dyDescent="0.25">
      <c r="B36" s="154" t="s">
        <v>68</v>
      </c>
      <c r="C36" s="155">
        <v>1322486</v>
      </c>
      <c r="D36" s="155">
        <v>1299411</v>
      </c>
      <c r="E36" s="155">
        <v>375345</v>
      </c>
      <c r="F36" s="155">
        <v>492258</v>
      </c>
      <c r="G36" s="155">
        <v>1243535</v>
      </c>
      <c r="H36" s="155">
        <v>1319978</v>
      </c>
      <c r="I36" s="156">
        <f>IFERROR(H36/G36-1,"-")</f>
        <v>6.1472334916186533E-2</v>
      </c>
      <c r="J36" s="156">
        <f>IFERROR(H36/E36-1,"-")</f>
        <v>2.5167059638465945</v>
      </c>
      <c r="K36" s="155">
        <f>H36-G36</f>
        <v>76443</v>
      </c>
      <c r="L36" s="155">
        <f>H36-E36</f>
        <v>944633</v>
      </c>
      <c r="M36" s="156">
        <f>H36/H$8</f>
        <v>0.25438949646807058</v>
      </c>
      <c r="N36" s="105"/>
      <c r="O36" s="105"/>
      <c r="P36" s="105"/>
    </row>
    <row r="37" spans="2:16" x14ac:dyDescent="0.25">
      <c r="B37" s="157" t="s">
        <v>97</v>
      </c>
      <c r="C37" s="158">
        <v>132322</v>
      </c>
      <c r="D37" s="158">
        <v>127819</v>
      </c>
      <c r="E37" s="158">
        <v>51760</v>
      </c>
      <c r="F37" s="158">
        <v>83468</v>
      </c>
      <c r="G37" s="158">
        <v>123951</v>
      </c>
      <c r="H37" s="158">
        <v>118966</v>
      </c>
      <c r="I37" s="159">
        <f>IFERROR(H37/G37-1,"-")</f>
        <v>-4.0217505304515511E-2</v>
      </c>
      <c r="J37" s="160">
        <f t="shared" ref="J37:J48" si="18">IFERROR(H37/E37-1,"-")</f>
        <v>1.2984157650695516</v>
      </c>
      <c r="K37" s="158">
        <f t="shared" ref="K37:K47" si="19">H37-G37</f>
        <v>-4985</v>
      </c>
      <c r="L37" s="158">
        <f t="shared" ref="L37:L48" si="20">H37-E37</f>
        <v>67206</v>
      </c>
      <c r="M37" s="159">
        <f>H37/H$8</f>
        <v>2.2927428212303907E-2</v>
      </c>
    </row>
    <row r="38" spans="2:16" x14ac:dyDescent="0.25">
      <c r="B38" s="162" t="s">
        <v>103</v>
      </c>
      <c r="C38" s="163">
        <v>42034</v>
      </c>
      <c r="D38" s="163">
        <v>51328</v>
      </c>
      <c r="E38" s="163">
        <v>24912</v>
      </c>
      <c r="F38" s="163">
        <v>43482</v>
      </c>
      <c r="G38" s="163">
        <v>48094</v>
      </c>
      <c r="H38" s="163">
        <v>51902</v>
      </c>
      <c r="I38" s="164">
        <f>IFERROR(H38/G38-1,"-")</f>
        <v>7.9178275876408799E-2</v>
      </c>
      <c r="J38" s="165">
        <f t="shared" si="18"/>
        <v>1.083413615928067</v>
      </c>
      <c r="K38" s="163">
        <f t="shared" si="19"/>
        <v>3808</v>
      </c>
      <c r="L38" s="163">
        <f t="shared" si="20"/>
        <v>26990</v>
      </c>
      <c r="M38" s="164">
        <f>H38/H$8</f>
        <v>1.0002684624808748E-2</v>
      </c>
    </row>
    <row r="39" spans="2:16" x14ac:dyDescent="0.25">
      <c r="B39" s="162" t="s">
        <v>100</v>
      </c>
      <c r="C39" s="163">
        <v>90288</v>
      </c>
      <c r="D39" s="163">
        <v>76491</v>
      </c>
      <c r="E39" s="163">
        <v>26848</v>
      </c>
      <c r="F39" s="163">
        <v>39986</v>
      </c>
      <c r="G39" s="163">
        <v>75857</v>
      </c>
      <c r="H39" s="163">
        <v>67064</v>
      </c>
      <c r="I39" s="164">
        <f>IFERROR(H39/G39-1,"-")</f>
        <v>-0.1159154725338466</v>
      </c>
      <c r="J39" s="165">
        <f t="shared" si="18"/>
        <v>1.4979141835518472</v>
      </c>
      <c r="K39" s="163">
        <f t="shared" si="19"/>
        <v>-8793</v>
      </c>
      <c r="L39" s="163">
        <f t="shared" si="20"/>
        <v>40216</v>
      </c>
      <c r="M39" s="164">
        <f>H39/H$8</f>
        <v>1.2924743587495161E-2</v>
      </c>
    </row>
    <row r="40" spans="2:16" x14ac:dyDescent="0.25">
      <c r="B40" s="157" t="s">
        <v>107</v>
      </c>
      <c r="C40" s="158">
        <v>1190164</v>
      </c>
      <c r="D40" s="158">
        <v>1171592</v>
      </c>
      <c r="E40" s="158">
        <v>323585</v>
      </c>
      <c r="F40" s="158">
        <v>408790</v>
      </c>
      <c r="G40" s="158">
        <v>1119584</v>
      </c>
      <c r="H40" s="158">
        <v>1201012</v>
      </c>
      <c r="I40" s="159">
        <f>IFERROR(H40/G40-1,"-")</f>
        <v>7.2730585646097135E-2</v>
      </c>
      <c r="J40" s="160">
        <f t="shared" si="18"/>
        <v>2.7115811919588362</v>
      </c>
      <c r="K40" s="158">
        <f t="shared" si="19"/>
        <v>81428</v>
      </c>
      <c r="L40" s="158">
        <f t="shared" si="20"/>
        <v>877427</v>
      </c>
      <c r="M40" s="159">
        <f>H40/H$8</f>
        <v>0.23146206825576668</v>
      </c>
    </row>
    <row r="41" spans="2:16" x14ac:dyDescent="0.25">
      <c r="B41" s="162" t="s">
        <v>110</v>
      </c>
      <c r="C41" s="163">
        <v>614177</v>
      </c>
      <c r="D41" s="163">
        <v>640459</v>
      </c>
      <c r="E41" s="163">
        <v>146501</v>
      </c>
      <c r="F41" s="163">
        <v>142606</v>
      </c>
      <c r="G41" s="163">
        <v>581865</v>
      </c>
      <c r="H41" s="163">
        <v>634691</v>
      </c>
      <c r="I41" s="164">
        <f t="shared" ref="I41:I48" si="21">IFERROR(H41/G41-1,"-")</f>
        <v>9.0787381952858404E-2</v>
      </c>
      <c r="J41" s="165">
        <f t="shared" si="18"/>
        <v>3.3323322025105631</v>
      </c>
      <c r="K41" s="163">
        <f t="shared" si="19"/>
        <v>52826</v>
      </c>
      <c r="L41" s="163">
        <f t="shared" si="20"/>
        <v>488190</v>
      </c>
      <c r="M41" s="164">
        <f t="shared" ref="M41:M48" si="22">H41/H$8</f>
        <v>0.12231925373211992</v>
      </c>
    </row>
    <row r="42" spans="2:16" x14ac:dyDescent="0.25">
      <c r="B42" s="162" t="s">
        <v>113</v>
      </c>
      <c r="C42" s="163">
        <v>72717</v>
      </c>
      <c r="D42" s="163">
        <v>52401</v>
      </c>
      <c r="E42" s="163">
        <v>16159</v>
      </c>
      <c r="F42" s="163">
        <v>21846</v>
      </c>
      <c r="G42" s="163">
        <v>39072</v>
      </c>
      <c r="H42" s="163">
        <v>45133</v>
      </c>
      <c r="I42" s="164">
        <f t="shared" si="21"/>
        <v>0.15512387387387383</v>
      </c>
      <c r="J42" s="165">
        <f t="shared" si="18"/>
        <v>1.7930565010211028</v>
      </c>
      <c r="K42" s="163">
        <f t="shared" si="19"/>
        <v>6061</v>
      </c>
      <c r="L42" s="163">
        <f t="shared" si="20"/>
        <v>28974</v>
      </c>
      <c r="M42" s="164">
        <f t="shared" si="22"/>
        <v>8.6981458358347113E-3</v>
      </c>
    </row>
    <row r="43" spans="2:16" x14ac:dyDescent="0.25">
      <c r="B43" s="162" t="s">
        <v>116</v>
      </c>
      <c r="C43" s="163">
        <v>23684</v>
      </c>
      <c r="D43" s="163">
        <v>24405</v>
      </c>
      <c r="E43" s="163">
        <v>9702</v>
      </c>
      <c r="F43" s="163">
        <v>19919</v>
      </c>
      <c r="G43" s="163">
        <v>27268</v>
      </c>
      <c r="H43" s="163">
        <v>28898</v>
      </c>
      <c r="I43" s="164">
        <f t="shared" si="21"/>
        <v>5.9777028018189737E-2</v>
      </c>
      <c r="J43" s="165">
        <f t="shared" si="18"/>
        <v>1.9785611214182643</v>
      </c>
      <c r="K43" s="163">
        <f t="shared" si="19"/>
        <v>1630</v>
      </c>
      <c r="L43" s="163">
        <f t="shared" si="20"/>
        <v>19196</v>
      </c>
      <c r="M43" s="164">
        <f t="shared" si="22"/>
        <v>5.5692956010890363E-3</v>
      </c>
    </row>
    <row r="44" spans="2:16" x14ac:dyDescent="0.25">
      <c r="B44" s="162" t="s">
        <v>123</v>
      </c>
      <c r="C44" s="163">
        <v>55932</v>
      </c>
      <c r="D44" s="163">
        <v>53890</v>
      </c>
      <c r="E44" s="163">
        <v>15410</v>
      </c>
      <c r="F44" s="163">
        <v>30677</v>
      </c>
      <c r="G44" s="163">
        <v>57015</v>
      </c>
      <c r="H44" s="163">
        <v>55478</v>
      </c>
      <c r="I44" s="164">
        <f t="shared" si="21"/>
        <v>-2.6957818118039101E-2</v>
      </c>
      <c r="J44" s="165">
        <f t="shared" si="18"/>
        <v>2.6001297858533419</v>
      </c>
      <c r="K44" s="163">
        <f t="shared" si="19"/>
        <v>-1537</v>
      </c>
      <c r="L44" s="163">
        <f t="shared" si="20"/>
        <v>40068</v>
      </c>
      <c r="M44" s="164">
        <f t="shared" si="22"/>
        <v>1.0691860383321252E-2</v>
      </c>
    </row>
    <row r="45" spans="2:16" x14ac:dyDescent="0.25">
      <c r="B45" s="162" t="s">
        <v>119</v>
      </c>
      <c r="C45" s="163">
        <v>41910</v>
      </c>
      <c r="D45" s="163">
        <v>41202</v>
      </c>
      <c r="E45" s="163">
        <v>15534</v>
      </c>
      <c r="F45" s="163">
        <v>22807</v>
      </c>
      <c r="G45" s="163">
        <v>38767</v>
      </c>
      <c r="H45" s="163">
        <v>44187</v>
      </c>
      <c r="I45" s="164">
        <f t="shared" si="21"/>
        <v>0.13980963190342299</v>
      </c>
      <c r="J45" s="165">
        <f t="shared" si="18"/>
        <v>1.8445345693317883</v>
      </c>
      <c r="K45" s="163">
        <f t="shared" si="19"/>
        <v>5420</v>
      </c>
      <c r="L45" s="163">
        <f t="shared" si="20"/>
        <v>28653</v>
      </c>
      <c r="M45" s="164">
        <f t="shared" si="22"/>
        <v>8.515830324774076E-3</v>
      </c>
    </row>
    <row r="46" spans="2:16" x14ac:dyDescent="0.25">
      <c r="B46" s="162" t="s">
        <v>128</v>
      </c>
      <c r="C46" s="163">
        <v>28055</v>
      </c>
      <c r="D46" s="163">
        <v>26919</v>
      </c>
      <c r="E46" s="163">
        <v>9750</v>
      </c>
      <c r="F46" s="163">
        <v>10533</v>
      </c>
      <c r="G46" s="163">
        <v>22457</v>
      </c>
      <c r="H46" s="163">
        <v>23505</v>
      </c>
      <c r="I46" s="164">
        <f t="shared" si="21"/>
        <v>4.6666963530302308E-2</v>
      </c>
      <c r="J46" s="165">
        <f t="shared" si="18"/>
        <v>1.4107692307692306</v>
      </c>
      <c r="K46" s="163">
        <f t="shared" si="19"/>
        <v>1048</v>
      </c>
      <c r="L46" s="163">
        <f t="shared" si="20"/>
        <v>13755</v>
      </c>
      <c r="M46" s="164">
        <f t="shared" si="22"/>
        <v>4.5299430100213785E-3</v>
      </c>
    </row>
    <row r="47" spans="2:16" x14ac:dyDescent="0.25">
      <c r="B47" s="162" t="s">
        <v>131</v>
      </c>
      <c r="C47" s="163">
        <v>50198</v>
      </c>
      <c r="D47" s="163">
        <v>42509</v>
      </c>
      <c r="E47" s="163">
        <v>16737</v>
      </c>
      <c r="F47" s="163">
        <v>10472</v>
      </c>
      <c r="G47" s="163">
        <v>22560</v>
      </c>
      <c r="H47" s="163">
        <v>26526</v>
      </c>
      <c r="I47" s="164">
        <f t="shared" si="21"/>
        <v>0.17579787234042543</v>
      </c>
      <c r="J47" s="165">
        <f t="shared" si="18"/>
        <v>0.58487184083169019</v>
      </c>
      <c r="K47" s="163">
        <f t="shared" si="19"/>
        <v>3966</v>
      </c>
      <c r="L47" s="163">
        <f t="shared" si="20"/>
        <v>9789</v>
      </c>
      <c r="M47" s="164">
        <f t="shared" si="22"/>
        <v>5.1121577657446118E-3</v>
      </c>
    </row>
    <row r="48" spans="2:16" x14ac:dyDescent="0.25">
      <c r="B48" s="168" t="s">
        <v>145</v>
      </c>
      <c r="C48" s="169">
        <f t="shared" ref="C48:H48" si="23">C40-SUM(C41:C47)</f>
        <v>303491</v>
      </c>
      <c r="D48" s="169">
        <f t="shared" si="23"/>
        <v>289807</v>
      </c>
      <c r="E48" s="169">
        <f t="shared" si="23"/>
        <v>93792</v>
      </c>
      <c r="F48" s="169">
        <f t="shared" si="23"/>
        <v>149930</v>
      </c>
      <c r="G48" s="169">
        <f t="shared" si="23"/>
        <v>330580</v>
      </c>
      <c r="H48" s="169">
        <f t="shared" si="23"/>
        <v>342594</v>
      </c>
      <c r="I48" s="170">
        <f t="shared" si="21"/>
        <v>3.6342186460160963E-2</v>
      </c>
      <c r="J48" s="171">
        <f t="shared" si="18"/>
        <v>2.6526995905834188</v>
      </c>
      <c r="K48" s="169">
        <f>H48-G48</f>
        <v>12014</v>
      </c>
      <c r="L48" s="169">
        <f t="shared" si="20"/>
        <v>248802</v>
      </c>
      <c r="M48" s="170">
        <f t="shared" si="22"/>
        <v>6.6025581602861705E-2</v>
      </c>
    </row>
    <row r="49" spans="2:16" x14ac:dyDescent="0.25">
      <c r="B49" s="153" t="s">
        <v>46</v>
      </c>
      <c r="C49" s="151"/>
      <c r="D49" s="151"/>
      <c r="E49" s="151"/>
      <c r="F49" s="151"/>
      <c r="G49" s="151"/>
      <c r="H49" s="152"/>
      <c r="I49" s="152"/>
      <c r="J49" s="152"/>
      <c r="K49" s="152"/>
      <c r="L49" s="151"/>
      <c r="M49" s="151"/>
      <c r="N49" s="125"/>
      <c r="O49" s="125"/>
      <c r="P49" s="125"/>
    </row>
    <row r="50" spans="2:16" x14ac:dyDescent="0.25">
      <c r="B50" s="154" t="s">
        <v>68</v>
      </c>
      <c r="C50" s="155">
        <v>47034</v>
      </c>
      <c r="D50" s="155">
        <v>45076</v>
      </c>
      <c r="E50" s="155">
        <v>12633</v>
      </c>
      <c r="F50" s="155">
        <v>20161</v>
      </c>
      <c r="G50" s="155">
        <v>37751</v>
      </c>
      <c r="H50" s="155">
        <v>51166</v>
      </c>
      <c r="I50" s="156">
        <f>IFERROR(H50/G50-1,"-")</f>
        <v>0.3553548250377474</v>
      </c>
      <c r="J50" s="156">
        <f>IFERROR(H50/E50-1,"-")</f>
        <v>3.0501860207393339</v>
      </c>
      <c r="K50" s="155">
        <f>H50-G50</f>
        <v>13415</v>
      </c>
      <c r="L50" s="155">
        <f>H50-E50</f>
        <v>38533</v>
      </c>
      <c r="M50" s="156">
        <f>H50/H$8</f>
        <v>9.8608408445332429E-3</v>
      </c>
      <c r="N50" s="105"/>
      <c r="O50" s="105"/>
      <c r="P50" s="105"/>
    </row>
    <row r="51" spans="2:16" x14ac:dyDescent="0.25">
      <c r="B51" s="157" t="s">
        <v>97</v>
      </c>
      <c r="C51" s="158">
        <v>11661</v>
      </c>
      <c r="D51" s="158">
        <v>10509</v>
      </c>
      <c r="E51" s="158">
        <v>2339</v>
      </c>
      <c r="F51" s="158">
        <v>4950</v>
      </c>
      <c r="G51" s="158">
        <v>6762</v>
      </c>
      <c r="H51" s="158">
        <v>20250</v>
      </c>
      <c r="I51" s="159">
        <f>IFERROR(H51/G51-1,"-")</f>
        <v>1.9946761313220942</v>
      </c>
      <c r="J51" s="160">
        <f t="shared" ref="J51:J62" si="24">IFERROR(H51/E51-1,"-")</f>
        <v>7.6575459598118858</v>
      </c>
      <c r="K51" s="158">
        <f t="shared" ref="K51:K61" si="25">H51-G51</f>
        <v>13488</v>
      </c>
      <c r="L51" s="158">
        <f t="shared" ref="L51:L62" si="26">H51-E51</f>
        <v>17911</v>
      </c>
      <c r="M51" s="159">
        <f>H51/H$8</f>
        <v>3.9026311828518579E-3</v>
      </c>
    </row>
    <row r="52" spans="2:16" x14ac:dyDescent="0.25">
      <c r="B52" s="162" t="s">
        <v>103</v>
      </c>
      <c r="C52" s="163">
        <v>7273</v>
      </c>
      <c r="D52" s="163">
        <v>5944</v>
      </c>
      <c r="E52" s="163">
        <v>1658</v>
      </c>
      <c r="F52" s="163">
        <v>2415</v>
      </c>
      <c r="G52" s="163">
        <v>3515</v>
      </c>
      <c r="H52" s="163">
        <v>14811</v>
      </c>
      <c r="I52" s="164">
        <f>IFERROR(H52/G52-1,"-")</f>
        <v>3.2136557610241825</v>
      </c>
      <c r="J52" s="165">
        <f t="shared" si="24"/>
        <v>7.9330518697225578</v>
      </c>
      <c r="K52" s="163">
        <f t="shared" si="25"/>
        <v>11296</v>
      </c>
      <c r="L52" s="163">
        <f t="shared" si="26"/>
        <v>13153</v>
      </c>
      <c r="M52" s="164">
        <f>H52/H$8</f>
        <v>2.854413355516981E-3</v>
      </c>
    </row>
    <row r="53" spans="2:16" x14ac:dyDescent="0.25">
      <c r="B53" s="162" t="s">
        <v>100</v>
      </c>
      <c r="C53" s="163">
        <v>4388</v>
      </c>
      <c r="D53" s="163">
        <v>4565</v>
      </c>
      <c r="E53" s="163">
        <v>681</v>
      </c>
      <c r="F53" s="163">
        <v>2535</v>
      </c>
      <c r="G53" s="163">
        <v>3247</v>
      </c>
      <c r="H53" s="163">
        <v>5439</v>
      </c>
      <c r="I53" s="164">
        <f>IFERROR(H53/G53-1,"-")</f>
        <v>0.67508469356328926</v>
      </c>
      <c r="J53" s="165">
        <f t="shared" si="24"/>
        <v>6.9867841409691627</v>
      </c>
      <c r="K53" s="163">
        <f t="shared" si="25"/>
        <v>2192</v>
      </c>
      <c r="L53" s="163">
        <f t="shared" si="26"/>
        <v>4758</v>
      </c>
      <c r="M53" s="164">
        <f>H53/H$8</f>
        <v>1.0482178273348768E-3</v>
      </c>
    </row>
    <row r="54" spans="2:16" x14ac:dyDescent="0.25">
      <c r="B54" s="157" t="s">
        <v>107</v>
      </c>
      <c r="C54" s="158">
        <v>35373</v>
      </c>
      <c r="D54" s="158">
        <v>34567</v>
      </c>
      <c r="E54" s="158">
        <v>10294</v>
      </c>
      <c r="F54" s="158">
        <v>15211</v>
      </c>
      <c r="G54" s="158">
        <v>30989</v>
      </c>
      <c r="H54" s="158">
        <v>30916</v>
      </c>
      <c r="I54" s="159">
        <f>IFERROR(H54/G54-1,"-")</f>
        <v>-2.3556745942108215E-3</v>
      </c>
      <c r="J54" s="160">
        <f t="shared" si="24"/>
        <v>2.0033028948902274</v>
      </c>
      <c r="K54" s="158">
        <f t="shared" si="25"/>
        <v>-73</v>
      </c>
      <c r="L54" s="158">
        <f t="shared" si="26"/>
        <v>20622</v>
      </c>
      <c r="M54" s="159">
        <f>H54/H$8</f>
        <v>5.9582096616813849E-3</v>
      </c>
    </row>
    <row r="55" spans="2:16" x14ac:dyDescent="0.25">
      <c r="B55" s="162" t="s">
        <v>110</v>
      </c>
      <c r="C55" s="163">
        <v>10066</v>
      </c>
      <c r="D55" s="163">
        <v>10275</v>
      </c>
      <c r="E55" s="163">
        <v>3060</v>
      </c>
      <c r="F55" s="163">
        <v>3030</v>
      </c>
      <c r="G55" s="163">
        <v>10352</v>
      </c>
      <c r="H55" s="163">
        <v>9308</v>
      </c>
      <c r="I55" s="164">
        <f t="shared" ref="I55:I62" si="27">IFERROR(H55/G55-1,"-")</f>
        <v>-0.1008500772797527</v>
      </c>
      <c r="J55" s="165">
        <f t="shared" si="24"/>
        <v>2.041830065359477</v>
      </c>
      <c r="K55" s="163">
        <f t="shared" si="25"/>
        <v>-1044</v>
      </c>
      <c r="L55" s="163">
        <f t="shared" si="26"/>
        <v>6248</v>
      </c>
      <c r="M55" s="164">
        <f t="shared" ref="M55:M62" si="28">H55/H$8</f>
        <v>1.7938612864190169E-3</v>
      </c>
    </row>
    <row r="56" spans="2:16" x14ac:dyDescent="0.25">
      <c r="B56" s="162" t="s">
        <v>113</v>
      </c>
      <c r="C56" s="163">
        <v>10860</v>
      </c>
      <c r="D56" s="163">
        <v>9881</v>
      </c>
      <c r="E56" s="163">
        <v>2874</v>
      </c>
      <c r="F56" s="163">
        <v>5150</v>
      </c>
      <c r="G56" s="163">
        <v>6811</v>
      </c>
      <c r="H56" s="163">
        <v>6211</v>
      </c>
      <c r="I56" s="164">
        <f t="shared" si="27"/>
        <v>-8.8092791073263843E-2</v>
      </c>
      <c r="J56" s="165">
        <f t="shared" si="24"/>
        <v>1.1610995128740433</v>
      </c>
      <c r="K56" s="163">
        <f t="shared" si="25"/>
        <v>-600</v>
      </c>
      <c r="L56" s="163">
        <f t="shared" si="26"/>
        <v>3337</v>
      </c>
      <c r="M56" s="164">
        <f t="shared" si="28"/>
        <v>1.1969996186021179E-3</v>
      </c>
    </row>
    <row r="57" spans="2:16" x14ac:dyDescent="0.25">
      <c r="B57" s="162" t="s">
        <v>116</v>
      </c>
      <c r="C57" s="163">
        <v>2116</v>
      </c>
      <c r="D57" s="163">
        <v>2186</v>
      </c>
      <c r="E57" s="163">
        <v>544</v>
      </c>
      <c r="F57" s="163">
        <v>1642</v>
      </c>
      <c r="G57" s="163">
        <v>2746</v>
      </c>
      <c r="H57" s="163">
        <v>2942</v>
      </c>
      <c r="I57" s="164">
        <f t="shared" si="27"/>
        <v>7.1376547705753746E-2</v>
      </c>
      <c r="J57" s="165">
        <f t="shared" si="24"/>
        <v>4.4080882352941178</v>
      </c>
      <c r="K57" s="163">
        <f t="shared" si="25"/>
        <v>196</v>
      </c>
      <c r="L57" s="163">
        <f t="shared" si="26"/>
        <v>2398</v>
      </c>
      <c r="M57" s="164">
        <f t="shared" si="28"/>
        <v>5.6698967604692173E-4</v>
      </c>
    </row>
    <row r="58" spans="2:16" x14ac:dyDescent="0.25">
      <c r="B58" s="162" t="s">
        <v>123</v>
      </c>
      <c r="C58" s="163">
        <v>663</v>
      </c>
      <c r="D58" s="163">
        <v>731</v>
      </c>
      <c r="E58" s="163">
        <v>284</v>
      </c>
      <c r="F58" s="163">
        <v>377</v>
      </c>
      <c r="G58" s="163">
        <v>868</v>
      </c>
      <c r="H58" s="163">
        <v>832</v>
      </c>
      <c r="I58" s="164">
        <f t="shared" si="27"/>
        <v>-4.1474654377880227E-2</v>
      </c>
      <c r="J58" s="165">
        <f t="shared" si="24"/>
        <v>1.9295774647887325</v>
      </c>
      <c r="K58" s="163">
        <f t="shared" si="25"/>
        <v>-36</v>
      </c>
      <c r="L58" s="163">
        <f t="shared" si="26"/>
        <v>548</v>
      </c>
      <c r="M58" s="164">
        <f t="shared" si="28"/>
        <v>1.603451429201356E-4</v>
      </c>
    </row>
    <row r="59" spans="2:16" x14ac:dyDescent="0.25">
      <c r="B59" s="162" t="s">
        <v>119</v>
      </c>
      <c r="C59" s="163">
        <v>617</v>
      </c>
      <c r="D59" s="163">
        <v>686</v>
      </c>
      <c r="E59" s="163">
        <v>229</v>
      </c>
      <c r="F59" s="163">
        <v>476</v>
      </c>
      <c r="G59" s="163">
        <v>657</v>
      </c>
      <c r="H59" s="163">
        <v>709</v>
      </c>
      <c r="I59" s="164">
        <f t="shared" si="27"/>
        <v>7.9147640791476404E-2</v>
      </c>
      <c r="J59" s="165">
        <f t="shared" si="24"/>
        <v>2.0960698689956332</v>
      </c>
      <c r="K59" s="163">
        <f t="shared" si="25"/>
        <v>52</v>
      </c>
      <c r="L59" s="163">
        <f t="shared" si="26"/>
        <v>480</v>
      </c>
      <c r="M59" s="164">
        <f t="shared" si="28"/>
        <v>1.3664027203170209E-4</v>
      </c>
    </row>
    <row r="60" spans="2:16" x14ac:dyDescent="0.25">
      <c r="B60" s="162" t="s">
        <v>128</v>
      </c>
      <c r="C60" s="163">
        <v>436</v>
      </c>
      <c r="D60" s="163">
        <v>281</v>
      </c>
      <c r="E60" s="163">
        <v>136</v>
      </c>
      <c r="F60" s="163">
        <v>98</v>
      </c>
      <c r="G60" s="163">
        <v>136</v>
      </c>
      <c r="H60" s="163">
        <v>243</v>
      </c>
      <c r="I60" s="164">
        <f t="shared" si="27"/>
        <v>0.78676470588235303</v>
      </c>
      <c r="J60" s="165">
        <f t="shared" si="24"/>
        <v>0.78676470588235303</v>
      </c>
      <c r="K60" s="163">
        <f t="shared" si="25"/>
        <v>107</v>
      </c>
      <c r="L60" s="163">
        <f t="shared" si="26"/>
        <v>107</v>
      </c>
      <c r="M60" s="164">
        <f t="shared" si="28"/>
        <v>4.6831574194222293E-5</v>
      </c>
    </row>
    <row r="61" spans="2:16" x14ac:dyDescent="0.25">
      <c r="B61" s="162" t="s">
        <v>131</v>
      </c>
      <c r="C61" s="163">
        <v>568</v>
      </c>
      <c r="D61" s="163">
        <v>591</v>
      </c>
      <c r="E61" s="163">
        <v>217</v>
      </c>
      <c r="F61" s="163">
        <v>91</v>
      </c>
      <c r="G61" s="163">
        <v>153</v>
      </c>
      <c r="H61" s="163">
        <v>195</v>
      </c>
      <c r="I61" s="164">
        <f t="shared" si="27"/>
        <v>0.27450980392156854</v>
      </c>
      <c r="J61" s="165">
        <f t="shared" si="24"/>
        <v>-0.10138248847926268</v>
      </c>
      <c r="K61" s="163">
        <f t="shared" si="25"/>
        <v>42</v>
      </c>
      <c r="L61" s="163">
        <f t="shared" si="26"/>
        <v>-22</v>
      </c>
      <c r="M61" s="164">
        <f t="shared" si="28"/>
        <v>3.7580892871906777E-5</v>
      </c>
    </row>
    <row r="62" spans="2:16" x14ac:dyDescent="0.25">
      <c r="B62" s="168" t="s">
        <v>145</v>
      </c>
      <c r="C62" s="169">
        <f t="shared" ref="C62:H62" si="29">C54-SUM(C55:C61)</f>
        <v>10047</v>
      </c>
      <c r="D62" s="169">
        <f t="shared" si="29"/>
        <v>9936</v>
      </c>
      <c r="E62" s="169">
        <f t="shared" si="29"/>
        <v>2950</v>
      </c>
      <c r="F62" s="169">
        <f t="shared" si="29"/>
        <v>4347</v>
      </c>
      <c r="G62" s="169">
        <f t="shared" si="29"/>
        <v>9266</v>
      </c>
      <c r="H62" s="169">
        <f t="shared" si="29"/>
        <v>10476</v>
      </c>
      <c r="I62" s="170">
        <f t="shared" si="27"/>
        <v>0.13058493416792571</v>
      </c>
      <c r="J62" s="171">
        <f t="shared" si="24"/>
        <v>2.5511864406779661</v>
      </c>
      <c r="K62" s="169">
        <f>H62-G62</f>
        <v>1210</v>
      </c>
      <c r="L62" s="169">
        <f t="shared" si="26"/>
        <v>7526</v>
      </c>
      <c r="M62" s="170">
        <f t="shared" si="28"/>
        <v>2.0189611985953612E-3</v>
      </c>
    </row>
    <row r="63" spans="2:16" x14ac:dyDescent="0.25">
      <c r="B63" s="153" t="s">
        <v>47</v>
      </c>
      <c r="C63" s="151"/>
      <c r="D63" s="151"/>
      <c r="E63" s="151"/>
      <c r="F63" s="151"/>
      <c r="G63" s="151"/>
      <c r="H63" s="152"/>
      <c r="I63" s="152"/>
      <c r="J63" s="152"/>
      <c r="K63" s="152"/>
      <c r="L63" s="151"/>
      <c r="M63" s="151"/>
      <c r="N63" s="125"/>
      <c r="O63" s="125"/>
      <c r="P63" s="125"/>
    </row>
    <row r="64" spans="2:16" x14ac:dyDescent="0.25">
      <c r="B64" s="154" t="s">
        <v>68</v>
      </c>
      <c r="C64" s="155">
        <v>136881</v>
      </c>
      <c r="D64" s="155">
        <v>137126</v>
      </c>
      <c r="E64" s="155">
        <v>55313</v>
      </c>
      <c r="F64" s="155">
        <v>70304</v>
      </c>
      <c r="G64" s="155">
        <v>161080</v>
      </c>
      <c r="H64" s="155">
        <v>179837</v>
      </c>
      <c r="I64" s="156">
        <f>IFERROR(H64/G64-1,"-")</f>
        <v>0.116445244598957</v>
      </c>
      <c r="J64" s="156">
        <f>IFERROR(H64/E64-1,"-")</f>
        <v>2.2512610055502322</v>
      </c>
      <c r="K64" s="155">
        <f>H64-G64</f>
        <v>18757</v>
      </c>
      <c r="L64" s="155">
        <f>H64-E64</f>
        <v>124524</v>
      </c>
      <c r="M64" s="156">
        <f>H64/H$8</f>
        <v>3.4658641186692818E-2</v>
      </c>
      <c r="N64" s="105"/>
      <c r="O64" s="105"/>
      <c r="P64" s="105"/>
    </row>
    <row r="65" spans="2:16" x14ac:dyDescent="0.25">
      <c r="B65" s="157" t="s">
        <v>97</v>
      </c>
      <c r="C65" s="158">
        <v>35089</v>
      </c>
      <c r="D65" s="158">
        <v>41904</v>
      </c>
      <c r="E65" s="158">
        <v>24273</v>
      </c>
      <c r="F65" s="158">
        <v>26311</v>
      </c>
      <c r="G65" s="158">
        <v>32375</v>
      </c>
      <c r="H65" s="158">
        <v>47068</v>
      </c>
      <c r="I65" s="159">
        <f>IFERROR(H65/G65-1,"-")</f>
        <v>0.45383783783783782</v>
      </c>
      <c r="J65" s="160">
        <f t="shared" ref="J65:J76" si="30">IFERROR(H65/E65-1,"-")</f>
        <v>0.93910929839739632</v>
      </c>
      <c r="K65" s="158">
        <f t="shared" ref="K65:K75" si="31">H65-G65</f>
        <v>14693</v>
      </c>
      <c r="L65" s="158">
        <f t="shared" ref="L65:L76" si="32">H65-E65</f>
        <v>22795</v>
      </c>
      <c r="M65" s="159">
        <f>H65/H$8</f>
        <v>9.071063926640555E-3</v>
      </c>
    </row>
    <row r="66" spans="2:16" x14ac:dyDescent="0.25">
      <c r="B66" s="162" t="s">
        <v>103</v>
      </c>
      <c r="C66" s="163">
        <v>19683</v>
      </c>
      <c r="D66" s="163">
        <v>22752</v>
      </c>
      <c r="E66" s="163">
        <v>8930</v>
      </c>
      <c r="F66" s="163">
        <v>21567</v>
      </c>
      <c r="G66" s="163">
        <v>23338</v>
      </c>
      <c r="H66" s="163">
        <v>31999</v>
      </c>
      <c r="I66" s="164">
        <f>IFERROR(H66/G66-1,"-")</f>
        <v>0.37111149198731685</v>
      </c>
      <c r="J66" s="165">
        <f t="shared" si="30"/>
        <v>2.5833146696528555</v>
      </c>
      <c r="K66" s="163">
        <f t="shared" si="31"/>
        <v>8661</v>
      </c>
      <c r="L66" s="163">
        <f t="shared" si="32"/>
        <v>23069</v>
      </c>
      <c r="M66" s="164">
        <f>H66/H$8</f>
        <v>6.1669281590161287E-3</v>
      </c>
    </row>
    <row r="67" spans="2:16" x14ac:dyDescent="0.25">
      <c r="B67" s="162" t="s">
        <v>100</v>
      </c>
      <c r="C67" s="163">
        <v>15406</v>
      </c>
      <c r="D67" s="163">
        <v>19152</v>
      </c>
      <c r="E67" s="163">
        <v>15343</v>
      </c>
      <c r="F67" s="163">
        <v>4744</v>
      </c>
      <c r="G67" s="163">
        <v>9037</v>
      </c>
      <c r="H67" s="163">
        <v>15069</v>
      </c>
      <c r="I67" s="164">
        <f>IFERROR(H67/G67-1,"-")</f>
        <v>0.66747814540223516</v>
      </c>
      <c r="J67" s="165">
        <f t="shared" si="30"/>
        <v>-1.7858306719676698E-2</v>
      </c>
      <c r="K67" s="163">
        <f t="shared" si="31"/>
        <v>6032</v>
      </c>
      <c r="L67" s="163">
        <f t="shared" si="32"/>
        <v>-274</v>
      </c>
      <c r="M67" s="164">
        <f>H67/H$8</f>
        <v>2.9041357676244271E-3</v>
      </c>
    </row>
    <row r="68" spans="2:16" x14ac:dyDescent="0.25">
      <c r="B68" s="157" t="s">
        <v>107</v>
      </c>
      <c r="C68" s="158">
        <v>101792</v>
      </c>
      <c r="D68" s="158">
        <v>95222</v>
      </c>
      <c r="E68" s="158">
        <v>31040</v>
      </c>
      <c r="F68" s="158">
        <v>43993</v>
      </c>
      <c r="G68" s="158">
        <v>128705</v>
      </c>
      <c r="H68" s="158">
        <v>132769</v>
      </c>
      <c r="I68" s="159">
        <f>IFERROR(H68/G68-1,"-")</f>
        <v>3.1576084845188701E-2</v>
      </c>
      <c r="J68" s="160">
        <f t="shared" si="30"/>
        <v>3.2773518041237111</v>
      </c>
      <c r="K68" s="158">
        <f t="shared" si="31"/>
        <v>4064</v>
      </c>
      <c r="L68" s="158">
        <f t="shared" si="32"/>
        <v>101729</v>
      </c>
      <c r="M68" s="159">
        <f>H68/H$8</f>
        <v>2.5587577260052261E-2</v>
      </c>
    </row>
    <row r="69" spans="2:16" x14ac:dyDescent="0.25">
      <c r="B69" s="162" t="s">
        <v>110</v>
      </c>
      <c r="C69" s="163">
        <v>46378</v>
      </c>
      <c r="D69" s="163">
        <v>41026</v>
      </c>
      <c r="E69" s="163">
        <v>13899</v>
      </c>
      <c r="F69" s="163">
        <v>12264</v>
      </c>
      <c r="G69" s="163">
        <v>56081</v>
      </c>
      <c r="H69" s="163">
        <v>50457</v>
      </c>
      <c r="I69" s="164">
        <f t="shared" ref="I69:I76" si="33">IFERROR(H69/G69-1,"-")</f>
        <v>-0.10028351848219541</v>
      </c>
      <c r="J69" s="165">
        <f t="shared" si="30"/>
        <v>2.6302611698683358</v>
      </c>
      <c r="K69" s="163">
        <f t="shared" si="31"/>
        <v>-5624</v>
      </c>
      <c r="L69" s="163">
        <f t="shared" si="32"/>
        <v>36558</v>
      </c>
      <c r="M69" s="164">
        <f t="shared" ref="M69:M76" si="34">H69/H$8</f>
        <v>9.7242005725015398E-3</v>
      </c>
    </row>
    <row r="70" spans="2:16" x14ac:dyDescent="0.25">
      <c r="B70" s="162" t="s">
        <v>113</v>
      </c>
      <c r="C70" s="163">
        <v>13950</v>
      </c>
      <c r="D70" s="163">
        <v>11534</v>
      </c>
      <c r="E70" s="163">
        <v>3374</v>
      </c>
      <c r="F70" s="163">
        <v>3586</v>
      </c>
      <c r="G70" s="163">
        <v>7748</v>
      </c>
      <c r="H70" s="163">
        <v>10955</v>
      </c>
      <c r="I70" s="164">
        <f t="shared" si="33"/>
        <v>0.41391326794011363</v>
      </c>
      <c r="J70" s="165">
        <f t="shared" si="30"/>
        <v>2.2468879668049793</v>
      </c>
      <c r="K70" s="163">
        <f t="shared" si="31"/>
        <v>3207</v>
      </c>
      <c r="L70" s="163">
        <f t="shared" si="32"/>
        <v>7581</v>
      </c>
      <c r="M70" s="164">
        <f t="shared" si="34"/>
        <v>2.111275289290968E-3</v>
      </c>
    </row>
    <row r="71" spans="2:16" x14ac:dyDescent="0.25">
      <c r="B71" s="162" t="s">
        <v>116</v>
      </c>
      <c r="C71" s="163">
        <v>6528</v>
      </c>
      <c r="D71" s="163">
        <v>10880</v>
      </c>
      <c r="E71" s="163">
        <v>3449</v>
      </c>
      <c r="F71" s="163">
        <v>6294</v>
      </c>
      <c r="G71" s="163">
        <v>18047</v>
      </c>
      <c r="H71" s="163">
        <v>15837</v>
      </c>
      <c r="I71" s="164">
        <f t="shared" si="33"/>
        <v>-0.12245802626475311</v>
      </c>
      <c r="J71" s="165">
        <f t="shared" si="30"/>
        <v>3.5917657291968688</v>
      </c>
      <c r="K71" s="163">
        <f t="shared" si="31"/>
        <v>-2210</v>
      </c>
      <c r="L71" s="163">
        <f t="shared" si="32"/>
        <v>12388</v>
      </c>
      <c r="M71" s="164">
        <f t="shared" si="34"/>
        <v>3.052146668781475E-3</v>
      </c>
    </row>
    <row r="72" spans="2:16" x14ac:dyDescent="0.25">
      <c r="B72" s="162" t="s">
        <v>123</v>
      </c>
      <c r="C72" s="163">
        <v>2344</v>
      </c>
      <c r="D72" s="163">
        <v>1784</v>
      </c>
      <c r="E72" s="163">
        <v>536</v>
      </c>
      <c r="F72" s="163">
        <v>3888</v>
      </c>
      <c r="G72" s="163">
        <v>3396</v>
      </c>
      <c r="H72" s="163">
        <v>3947</v>
      </c>
      <c r="I72" s="164">
        <f t="shared" si="33"/>
        <v>0.16224970553592466</v>
      </c>
      <c r="J72" s="165">
        <f t="shared" si="30"/>
        <v>6.3638059701492535</v>
      </c>
      <c r="K72" s="163">
        <f t="shared" si="31"/>
        <v>551</v>
      </c>
      <c r="L72" s="163">
        <f t="shared" si="32"/>
        <v>3411</v>
      </c>
      <c r="M72" s="164">
        <f t="shared" si="34"/>
        <v>7.6067581623290282E-4</v>
      </c>
    </row>
    <row r="73" spans="2:16" x14ac:dyDescent="0.25">
      <c r="B73" s="162" t="s">
        <v>119</v>
      </c>
      <c r="C73" s="163">
        <v>2944</v>
      </c>
      <c r="D73" s="163">
        <v>2469</v>
      </c>
      <c r="E73" s="163">
        <v>1278</v>
      </c>
      <c r="F73" s="163">
        <v>1635</v>
      </c>
      <c r="G73" s="163">
        <v>3248</v>
      </c>
      <c r="H73" s="163">
        <v>2699</v>
      </c>
      <c r="I73" s="164">
        <f t="shared" si="33"/>
        <v>-0.16902709359605916</v>
      </c>
      <c r="J73" s="165">
        <f t="shared" si="30"/>
        <v>1.1118935837245698</v>
      </c>
      <c r="K73" s="163">
        <f t="shared" si="31"/>
        <v>-549</v>
      </c>
      <c r="L73" s="163">
        <f t="shared" si="32"/>
        <v>1421</v>
      </c>
      <c r="M73" s="164">
        <f t="shared" si="34"/>
        <v>5.2015810185269951E-4</v>
      </c>
    </row>
    <row r="74" spans="2:16" x14ac:dyDescent="0.25">
      <c r="B74" s="162" t="s">
        <v>128</v>
      </c>
      <c r="C74" s="163">
        <v>1326</v>
      </c>
      <c r="D74" s="163">
        <v>2202</v>
      </c>
      <c r="E74" s="163">
        <v>686</v>
      </c>
      <c r="F74" s="163">
        <v>1848</v>
      </c>
      <c r="G74" s="163">
        <v>2875</v>
      </c>
      <c r="H74" s="163">
        <v>3786</v>
      </c>
      <c r="I74" s="164">
        <f t="shared" si="33"/>
        <v>0.3168695652173914</v>
      </c>
      <c r="J74" s="165">
        <f t="shared" si="30"/>
        <v>4.518950437317784</v>
      </c>
      <c r="K74" s="163">
        <f t="shared" si="31"/>
        <v>911</v>
      </c>
      <c r="L74" s="163">
        <f t="shared" si="32"/>
        <v>3100</v>
      </c>
      <c r="M74" s="164">
        <f t="shared" si="34"/>
        <v>7.296474892976362E-4</v>
      </c>
    </row>
    <row r="75" spans="2:16" x14ac:dyDescent="0.25">
      <c r="B75" s="162" t="s">
        <v>131</v>
      </c>
      <c r="C75" s="163">
        <v>2597</v>
      </c>
      <c r="D75" s="163">
        <v>2302</v>
      </c>
      <c r="E75" s="163">
        <v>932</v>
      </c>
      <c r="F75" s="163">
        <v>363</v>
      </c>
      <c r="G75" s="163">
        <v>967</v>
      </c>
      <c r="H75" s="163">
        <v>1128</v>
      </c>
      <c r="I75" s="164">
        <f t="shared" si="33"/>
        <v>0.16649431230610134</v>
      </c>
      <c r="J75" s="165">
        <f t="shared" si="30"/>
        <v>0.21030042918454939</v>
      </c>
      <c r="K75" s="163">
        <f t="shared" si="31"/>
        <v>161</v>
      </c>
      <c r="L75" s="163">
        <f t="shared" si="32"/>
        <v>196</v>
      </c>
      <c r="M75" s="164">
        <f t="shared" si="34"/>
        <v>2.173910110744146E-4</v>
      </c>
    </row>
    <row r="76" spans="2:16" x14ac:dyDescent="0.25">
      <c r="B76" s="168" t="s">
        <v>145</v>
      </c>
      <c r="C76" s="169">
        <f t="shared" ref="C76:H76" si="35">C68-SUM(C69:C75)</f>
        <v>25725</v>
      </c>
      <c r="D76" s="169">
        <f t="shared" si="35"/>
        <v>23025</v>
      </c>
      <c r="E76" s="169">
        <f t="shared" si="35"/>
        <v>6886</v>
      </c>
      <c r="F76" s="169">
        <f t="shared" si="35"/>
        <v>14115</v>
      </c>
      <c r="G76" s="169">
        <f t="shared" si="35"/>
        <v>36343</v>
      </c>
      <c r="H76" s="169">
        <f t="shared" si="35"/>
        <v>43960</v>
      </c>
      <c r="I76" s="170">
        <f t="shared" si="33"/>
        <v>0.20958644030487306</v>
      </c>
      <c r="J76" s="171">
        <f t="shared" si="30"/>
        <v>5.3839674702294511</v>
      </c>
      <c r="K76" s="169">
        <f>H76-G76</f>
        <v>7617</v>
      </c>
      <c r="L76" s="169">
        <f t="shared" si="32"/>
        <v>37074</v>
      </c>
      <c r="M76" s="170">
        <f t="shared" si="34"/>
        <v>8.4720823110206265E-3</v>
      </c>
    </row>
    <row r="77" spans="2:16" x14ac:dyDescent="0.25">
      <c r="B77" s="153" t="s">
        <v>48</v>
      </c>
      <c r="C77" s="151"/>
      <c r="D77" s="151"/>
      <c r="E77" s="151"/>
      <c r="F77" s="151"/>
      <c r="G77" s="151"/>
      <c r="H77" s="152"/>
      <c r="I77" s="152"/>
      <c r="J77" s="152"/>
      <c r="K77" s="152"/>
      <c r="L77" s="151"/>
      <c r="M77" s="151"/>
      <c r="N77" s="125"/>
      <c r="O77" s="125"/>
      <c r="P77" s="125"/>
    </row>
    <row r="78" spans="2:16" x14ac:dyDescent="0.25">
      <c r="B78" s="154" t="s">
        <v>68</v>
      </c>
      <c r="C78" s="155">
        <v>816835</v>
      </c>
      <c r="D78" s="155">
        <v>791721</v>
      </c>
      <c r="E78" s="155">
        <v>225835</v>
      </c>
      <c r="F78" s="155">
        <v>354204</v>
      </c>
      <c r="G78" s="155">
        <v>710225</v>
      </c>
      <c r="H78" s="155">
        <v>797848</v>
      </c>
      <c r="I78" s="156">
        <f>IFERROR(H78/G78-1,"-")</f>
        <v>0.12337357879545219</v>
      </c>
      <c r="J78" s="156">
        <f>IFERROR(H78/E78-1,"-")</f>
        <v>2.5328802001461246</v>
      </c>
      <c r="K78" s="155">
        <f>H78-G78</f>
        <v>87623</v>
      </c>
      <c r="L78" s="155">
        <f>H78-E78</f>
        <v>572013</v>
      </c>
      <c r="M78" s="156">
        <f>H78/H$8</f>
        <v>0.1537632831593081</v>
      </c>
      <c r="N78" s="105"/>
      <c r="O78" s="105"/>
      <c r="P78" s="105"/>
    </row>
    <row r="79" spans="2:16" x14ac:dyDescent="0.25">
      <c r="B79" s="157" t="s">
        <v>97</v>
      </c>
      <c r="C79" s="158">
        <v>356304</v>
      </c>
      <c r="D79" s="158">
        <v>356283</v>
      </c>
      <c r="E79" s="158">
        <v>103133</v>
      </c>
      <c r="F79" s="158">
        <v>181693</v>
      </c>
      <c r="G79" s="158">
        <v>342343</v>
      </c>
      <c r="H79" s="158">
        <v>341923</v>
      </c>
      <c r="I79" s="159">
        <f>IFERROR(H79/G79-1,"-")</f>
        <v>-1.2268397484394011E-3</v>
      </c>
      <c r="J79" s="160">
        <f t="shared" ref="J79:J90" si="36">IFERROR(H79/E79-1,"-")</f>
        <v>2.3153597781505435</v>
      </c>
      <c r="K79" s="158">
        <f t="shared" ref="K79:K89" si="37">H79-G79</f>
        <v>-420</v>
      </c>
      <c r="L79" s="158">
        <f t="shared" ref="L79:L90" si="38">H79-E79</f>
        <v>238790</v>
      </c>
      <c r="M79" s="159">
        <f>H79/H$8</f>
        <v>6.5896264786876824E-2</v>
      </c>
    </row>
    <row r="80" spans="2:16" x14ac:dyDescent="0.25">
      <c r="B80" s="162" t="s">
        <v>103</v>
      </c>
      <c r="C80" s="163">
        <v>89648</v>
      </c>
      <c r="D80" s="163">
        <v>72064</v>
      </c>
      <c r="E80" s="163">
        <v>28320</v>
      </c>
      <c r="F80" s="163">
        <v>66989</v>
      </c>
      <c r="G80" s="163">
        <v>97391</v>
      </c>
      <c r="H80" s="163">
        <v>92103</v>
      </c>
      <c r="I80" s="164">
        <f>IFERROR(H80/G80-1,"-")</f>
        <v>-5.4296598248298134E-2</v>
      </c>
      <c r="J80" s="165">
        <f t="shared" si="36"/>
        <v>2.2522245762711863</v>
      </c>
      <c r="K80" s="163">
        <f t="shared" si="37"/>
        <v>-5288</v>
      </c>
      <c r="L80" s="163">
        <f t="shared" si="38"/>
        <v>63783</v>
      </c>
      <c r="M80" s="164">
        <f>H80/H$8</f>
        <v>1.7750322954775539E-2</v>
      </c>
    </row>
    <row r="81" spans="2:16" x14ac:dyDescent="0.25">
      <c r="B81" s="162" t="s">
        <v>100</v>
      </c>
      <c r="C81" s="163">
        <v>266656</v>
      </c>
      <c r="D81" s="163">
        <v>284219</v>
      </c>
      <c r="E81" s="163">
        <v>74813</v>
      </c>
      <c r="F81" s="163">
        <v>114704</v>
      </c>
      <c r="G81" s="163">
        <v>244952</v>
      </c>
      <c r="H81" s="163">
        <v>249820</v>
      </c>
      <c r="I81" s="164">
        <f>IFERROR(H81/G81-1,"-")</f>
        <v>1.987328129592747E-2</v>
      </c>
      <c r="J81" s="165">
        <f t="shared" si="36"/>
        <v>2.339259219654338</v>
      </c>
      <c r="K81" s="163">
        <f t="shared" si="37"/>
        <v>4868</v>
      </c>
      <c r="L81" s="163">
        <f t="shared" si="38"/>
        <v>175007</v>
      </c>
      <c r="M81" s="164">
        <f>H81/H$8</f>
        <v>4.8145941832101288E-2</v>
      </c>
    </row>
    <row r="82" spans="2:16" x14ac:dyDescent="0.25">
      <c r="B82" s="157" t="s">
        <v>107</v>
      </c>
      <c r="C82" s="158">
        <v>460531</v>
      </c>
      <c r="D82" s="158">
        <v>435438</v>
      </c>
      <c r="E82" s="158">
        <v>122702</v>
      </c>
      <c r="F82" s="158">
        <v>172511</v>
      </c>
      <c r="G82" s="158">
        <v>367882</v>
      </c>
      <c r="H82" s="158">
        <v>455925</v>
      </c>
      <c r="I82" s="159">
        <f>IFERROR(H82/G82-1,"-")</f>
        <v>0.23932402237674033</v>
      </c>
      <c r="J82" s="160">
        <f t="shared" si="36"/>
        <v>2.7157096053854053</v>
      </c>
      <c r="K82" s="158">
        <f t="shared" si="37"/>
        <v>88043</v>
      </c>
      <c r="L82" s="158">
        <f t="shared" si="38"/>
        <v>333223</v>
      </c>
      <c r="M82" s="159">
        <f>H82/H$8</f>
        <v>8.7867018372431271E-2</v>
      </c>
    </row>
    <row r="83" spans="2:16" x14ac:dyDescent="0.25">
      <c r="B83" s="162" t="s">
        <v>110</v>
      </c>
      <c r="C83" s="163">
        <v>69266</v>
      </c>
      <c r="D83" s="163">
        <v>75049</v>
      </c>
      <c r="E83" s="163">
        <v>21332</v>
      </c>
      <c r="F83" s="163">
        <v>16695</v>
      </c>
      <c r="G83" s="163">
        <v>71554</v>
      </c>
      <c r="H83" s="163">
        <v>93860</v>
      </c>
      <c r="I83" s="164">
        <f t="shared" ref="I83:I90" si="39">IFERROR(H83/G83-1,"-")</f>
        <v>0.31173659054699954</v>
      </c>
      <c r="J83" s="165">
        <f t="shared" si="36"/>
        <v>3.3999624976561034</v>
      </c>
      <c r="K83" s="163">
        <f t="shared" si="37"/>
        <v>22306</v>
      </c>
      <c r="L83" s="163">
        <f t="shared" si="38"/>
        <v>72528</v>
      </c>
      <c r="M83" s="164">
        <f t="shared" ref="M83:M90" si="40">H83/H$8</f>
        <v>1.8088936435677796E-2</v>
      </c>
    </row>
    <row r="84" spans="2:16" x14ac:dyDescent="0.25">
      <c r="B84" s="162" t="s">
        <v>113</v>
      </c>
      <c r="C84" s="163">
        <v>194919</v>
      </c>
      <c r="D84" s="163">
        <v>159354</v>
      </c>
      <c r="E84" s="163">
        <v>39522</v>
      </c>
      <c r="F84" s="163">
        <v>53227</v>
      </c>
      <c r="G84" s="163">
        <v>113120</v>
      </c>
      <c r="H84" s="163">
        <v>127349</v>
      </c>
      <c r="I84" s="164">
        <f t="shared" si="39"/>
        <v>0.12578677510608194</v>
      </c>
      <c r="J84" s="165">
        <f t="shared" si="36"/>
        <v>2.2222306563433025</v>
      </c>
      <c r="K84" s="163">
        <f t="shared" si="37"/>
        <v>14229</v>
      </c>
      <c r="L84" s="163">
        <f t="shared" si="38"/>
        <v>87827</v>
      </c>
      <c r="M84" s="164">
        <f t="shared" si="40"/>
        <v>2.4543021160740801E-2</v>
      </c>
    </row>
    <row r="85" spans="2:16" x14ac:dyDescent="0.25">
      <c r="B85" s="162" t="s">
        <v>116</v>
      </c>
      <c r="C85" s="163">
        <v>22836</v>
      </c>
      <c r="D85" s="163">
        <v>25447</v>
      </c>
      <c r="E85" s="163">
        <v>8286</v>
      </c>
      <c r="F85" s="163">
        <v>19927</v>
      </c>
      <c r="G85" s="163">
        <v>30758</v>
      </c>
      <c r="H85" s="163">
        <v>42539</v>
      </c>
      <c r="I85" s="164">
        <f t="shared" si="39"/>
        <v>0.38302230314064634</v>
      </c>
      <c r="J85" s="165">
        <f t="shared" si="36"/>
        <v>4.1338402124064686</v>
      </c>
      <c r="K85" s="163">
        <f t="shared" si="37"/>
        <v>11781</v>
      </c>
      <c r="L85" s="163">
        <f t="shared" si="38"/>
        <v>34253</v>
      </c>
      <c r="M85" s="164">
        <f t="shared" si="40"/>
        <v>8.198223599374577E-3</v>
      </c>
    </row>
    <row r="86" spans="2:16" x14ac:dyDescent="0.25">
      <c r="B86" s="162" t="s">
        <v>123</v>
      </c>
      <c r="C86" s="163">
        <v>11686</v>
      </c>
      <c r="D86" s="163">
        <v>9296</v>
      </c>
      <c r="E86" s="163">
        <v>2074</v>
      </c>
      <c r="F86" s="163">
        <v>5996</v>
      </c>
      <c r="G86" s="163">
        <v>10713</v>
      </c>
      <c r="H86" s="163">
        <v>12911</v>
      </c>
      <c r="I86" s="164">
        <f t="shared" si="39"/>
        <v>0.20517128722113309</v>
      </c>
      <c r="J86" s="165">
        <f t="shared" si="36"/>
        <v>5.225168756027001</v>
      </c>
      <c r="K86" s="163">
        <f t="shared" si="37"/>
        <v>2198</v>
      </c>
      <c r="L86" s="163">
        <f t="shared" si="38"/>
        <v>10837</v>
      </c>
      <c r="M86" s="164">
        <f t="shared" si="40"/>
        <v>2.4882405531753251E-3</v>
      </c>
    </row>
    <row r="87" spans="2:16" x14ac:dyDescent="0.25">
      <c r="B87" s="162" t="s">
        <v>119</v>
      </c>
      <c r="C87" s="163">
        <v>6503</v>
      </c>
      <c r="D87" s="163">
        <v>6249</v>
      </c>
      <c r="E87" s="163">
        <v>2082</v>
      </c>
      <c r="F87" s="163">
        <v>5201</v>
      </c>
      <c r="G87" s="163">
        <v>5872</v>
      </c>
      <c r="H87" s="163">
        <v>6968</v>
      </c>
      <c r="I87" s="164">
        <f t="shared" si="39"/>
        <v>0.18664850136239775</v>
      </c>
      <c r="J87" s="165">
        <f t="shared" si="36"/>
        <v>2.3467819404418826</v>
      </c>
      <c r="K87" s="163">
        <f t="shared" si="37"/>
        <v>1096</v>
      </c>
      <c r="L87" s="163">
        <f t="shared" si="38"/>
        <v>4886</v>
      </c>
      <c r="M87" s="164">
        <f t="shared" si="40"/>
        <v>1.3428905719561357E-3</v>
      </c>
    </row>
    <row r="88" spans="2:16" x14ac:dyDescent="0.25">
      <c r="B88" s="162" t="s">
        <v>128</v>
      </c>
      <c r="C88" s="163">
        <v>7425</v>
      </c>
      <c r="D88" s="163">
        <v>8520</v>
      </c>
      <c r="E88" s="163">
        <v>3046</v>
      </c>
      <c r="F88" s="163">
        <v>2575</v>
      </c>
      <c r="G88" s="163">
        <v>7581</v>
      </c>
      <c r="H88" s="163">
        <v>8524</v>
      </c>
      <c r="I88" s="164">
        <f t="shared" si="39"/>
        <v>0.12438992217385558</v>
      </c>
      <c r="J88" s="165">
        <f t="shared" si="36"/>
        <v>1.7984241628365067</v>
      </c>
      <c r="K88" s="163">
        <f t="shared" si="37"/>
        <v>943</v>
      </c>
      <c r="L88" s="163">
        <f t="shared" si="38"/>
        <v>5478</v>
      </c>
      <c r="M88" s="164">
        <f t="shared" si="40"/>
        <v>1.642766824821197E-3</v>
      </c>
    </row>
    <row r="89" spans="2:16" x14ac:dyDescent="0.25">
      <c r="B89" s="162" t="s">
        <v>131</v>
      </c>
      <c r="C89" s="163">
        <v>13371</v>
      </c>
      <c r="D89" s="163">
        <v>13181</v>
      </c>
      <c r="E89" s="163">
        <v>4839</v>
      </c>
      <c r="F89" s="163">
        <v>2819</v>
      </c>
      <c r="G89" s="163">
        <v>7599</v>
      </c>
      <c r="H89" s="163">
        <v>9961</v>
      </c>
      <c r="I89" s="164">
        <f t="shared" si="39"/>
        <v>0.31083037241742328</v>
      </c>
      <c r="J89" s="165">
        <f t="shared" si="36"/>
        <v>1.0584831576772062</v>
      </c>
      <c r="K89" s="163">
        <f t="shared" si="37"/>
        <v>2362</v>
      </c>
      <c r="L89" s="163">
        <f t="shared" si="38"/>
        <v>5122</v>
      </c>
      <c r="M89" s="164">
        <f t="shared" si="40"/>
        <v>1.9197090969080175E-3</v>
      </c>
    </row>
    <row r="90" spans="2:16" x14ac:dyDescent="0.25">
      <c r="B90" s="168" t="s">
        <v>145</v>
      </c>
      <c r="C90" s="169">
        <f t="shared" ref="C90:H90" si="41">C82-SUM(C83:C89)</f>
        <v>134525</v>
      </c>
      <c r="D90" s="169">
        <f t="shared" si="41"/>
        <v>138342</v>
      </c>
      <c r="E90" s="169">
        <f t="shared" si="41"/>
        <v>41521</v>
      </c>
      <c r="F90" s="169">
        <f t="shared" si="41"/>
        <v>66071</v>
      </c>
      <c r="G90" s="169">
        <f t="shared" si="41"/>
        <v>120685</v>
      </c>
      <c r="H90" s="169">
        <f t="shared" si="41"/>
        <v>153813</v>
      </c>
      <c r="I90" s="170">
        <f t="shared" si="39"/>
        <v>0.27449973070389855</v>
      </c>
      <c r="J90" s="171">
        <f t="shared" si="36"/>
        <v>2.7044628019556369</v>
      </c>
      <c r="K90" s="169">
        <f>H90-G90</f>
        <v>33128</v>
      </c>
      <c r="L90" s="169">
        <f t="shared" si="38"/>
        <v>112292</v>
      </c>
      <c r="M90" s="170">
        <f t="shared" si="40"/>
        <v>2.9643230129777424E-2</v>
      </c>
    </row>
    <row r="91" spans="2:16" x14ac:dyDescent="0.25">
      <c r="B91" s="153" t="s">
        <v>49</v>
      </c>
      <c r="C91" s="151"/>
      <c r="D91" s="151"/>
      <c r="E91" s="151"/>
      <c r="F91" s="151"/>
      <c r="G91" s="151"/>
      <c r="H91" s="152"/>
      <c r="I91" s="152"/>
      <c r="J91" s="152"/>
      <c r="K91" s="152"/>
      <c r="L91" s="151"/>
      <c r="M91" s="151"/>
      <c r="N91" s="125"/>
      <c r="O91" s="125"/>
      <c r="P91" s="125"/>
    </row>
    <row r="92" spans="2:16" x14ac:dyDescent="0.25">
      <c r="B92" s="154" t="s">
        <v>68</v>
      </c>
      <c r="C92" s="155">
        <v>53986</v>
      </c>
      <c r="D92" s="155">
        <v>55887</v>
      </c>
      <c r="E92" s="155">
        <v>24221</v>
      </c>
      <c r="F92" s="155">
        <v>33444</v>
      </c>
      <c r="G92" s="155">
        <v>51485</v>
      </c>
      <c r="H92" s="155">
        <v>58157</v>
      </c>
      <c r="I92" s="156">
        <f>IFERROR(H92/G92-1,"-")</f>
        <v>0.12959114305137409</v>
      </c>
      <c r="J92" s="156">
        <f>IFERROR(H92/E92-1,"-")</f>
        <v>1.4010982205524134</v>
      </c>
      <c r="K92" s="155">
        <f>H92-G92</f>
        <v>6672</v>
      </c>
      <c r="L92" s="155">
        <f>H92-E92</f>
        <v>33936</v>
      </c>
      <c r="M92" s="156">
        <f>H92/H$8</f>
        <v>1.1208164034622988E-2</v>
      </c>
      <c r="N92" s="105"/>
      <c r="O92" s="105"/>
      <c r="P92" s="105"/>
    </row>
    <row r="93" spans="2:16" x14ac:dyDescent="0.25">
      <c r="B93" s="157" t="s">
        <v>97</v>
      </c>
      <c r="C93" s="158">
        <v>34282</v>
      </c>
      <c r="D93" s="158">
        <v>37119</v>
      </c>
      <c r="E93" s="158">
        <v>16023</v>
      </c>
      <c r="F93" s="158">
        <v>21732</v>
      </c>
      <c r="G93" s="158">
        <v>33809</v>
      </c>
      <c r="H93" s="158">
        <v>37722</v>
      </c>
      <c r="I93" s="159">
        <f>IFERROR(H93/G93-1,"-")</f>
        <v>0.11573841284864983</v>
      </c>
      <c r="J93" s="160">
        <f t="shared" ref="J93:J104" si="42">IFERROR(H93/E93-1,"-")</f>
        <v>1.3542407788803597</v>
      </c>
      <c r="K93" s="158">
        <f t="shared" ref="K93:K103" si="43">H93-G93</f>
        <v>3913</v>
      </c>
      <c r="L93" s="158">
        <f t="shared" ref="L93:L104" si="44">H93-E93</f>
        <v>21699</v>
      </c>
      <c r="M93" s="159">
        <f>H93/H$8</f>
        <v>7.2698791841747049E-3</v>
      </c>
    </row>
    <row r="94" spans="2:16" x14ac:dyDescent="0.25">
      <c r="B94" s="162" t="s">
        <v>103</v>
      </c>
      <c r="C94" s="163">
        <v>16764</v>
      </c>
      <c r="D94" s="163">
        <v>19153</v>
      </c>
      <c r="E94" s="163">
        <v>8684</v>
      </c>
      <c r="F94" s="163">
        <v>11001</v>
      </c>
      <c r="G94" s="163">
        <v>16289</v>
      </c>
      <c r="H94" s="163">
        <v>12024</v>
      </c>
      <c r="I94" s="164">
        <f>IFERROR(H94/G94-1,"-")</f>
        <v>-0.261833138928111</v>
      </c>
      <c r="J94" s="165">
        <f t="shared" si="42"/>
        <v>0.38461538461538458</v>
      </c>
      <c r="K94" s="163">
        <f t="shared" si="43"/>
        <v>-4265</v>
      </c>
      <c r="L94" s="163">
        <f t="shared" si="44"/>
        <v>3340</v>
      </c>
      <c r="M94" s="164">
        <f>H94/H$8</f>
        <v>2.3172956712400367E-3</v>
      </c>
    </row>
    <row r="95" spans="2:16" x14ac:dyDescent="0.25">
      <c r="B95" s="162" t="s">
        <v>100</v>
      </c>
      <c r="C95" s="163">
        <v>17518</v>
      </c>
      <c r="D95" s="163">
        <v>17966</v>
      </c>
      <c r="E95" s="163">
        <v>7339</v>
      </c>
      <c r="F95" s="163">
        <v>10731</v>
      </c>
      <c r="G95" s="163">
        <v>17520</v>
      </c>
      <c r="H95" s="163">
        <v>25698</v>
      </c>
      <c r="I95" s="164">
        <f>IFERROR(H95/G95-1,"-")</f>
        <v>0.46678082191780823</v>
      </c>
      <c r="J95" s="165">
        <f t="shared" si="42"/>
        <v>2.5015669709769726</v>
      </c>
      <c r="K95" s="163">
        <f t="shared" si="43"/>
        <v>8178</v>
      </c>
      <c r="L95" s="163">
        <f t="shared" si="44"/>
        <v>18359</v>
      </c>
      <c r="M95" s="164">
        <f>H95/H$8</f>
        <v>4.9525835129346687E-3</v>
      </c>
    </row>
    <row r="96" spans="2:16" x14ac:dyDescent="0.25">
      <c r="B96" s="157" t="s">
        <v>107</v>
      </c>
      <c r="C96" s="158">
        <v>19704</v>
      </c>
      <c r="D96" s="158">
        <v>18768</v>
      </c>
      <c r="E96" s="158">
        <v>8198</v>
      </c>
      <c r="F96" s="158">
        <v>11712</v>
      </c>
      <c r="G96" s="158">
        <v>17676</v>
      </c>
      <c r="H96" s="158">
        <v>20435</v>
      </c>
      <c r="I96" s="159">
        <f>IFERROR(H96/G96-1,"-")</f>
        <v>0.15608735007920349</v>
      </c>
      <c r="J96" s="160">
        <f t="shared" si="42"/>
        <v>1.4926811417418882</v>
      </c>
      <c r="K96" s="158">
        <f t="shared" si="43"/>
        <v>2759</v>
      </c>
      <c r="L96" s="158">
        <f t="shared" si="44"/>
        <v>12237</v>
      </c>
      <c r="M96" s="159">
        <f>H96/H$8</f>
        <v>3.9382848504482823E-3</v>
      </c>
    </row>
    <row r="97" spans="2:16" x14ac:dyDescent="0.25">
      <c r="B97" s="162" t="s">
        <v>110</v>
      </c>
      <c r="C97" s="163">
        <v>2265</v>
      </c>
      <c r="D97" s="163">
        <v>2421</v>
      </c>
      <c r="E97" s="163">
        <v>1288</v>
      </c>
      <c r="F97" s="163">
        <v>921</v>
      </c>
      <c r="G97" s="163">
        <v>2403</v>
      </c>
      <c r="H97" s="163">
        <v>2795</v>
      </c>
      <c r="I97" s="164">
        <f t="shared" ref="I97:I104" si="45">IFERROR(H97/G97-1,"-")</f>
        <v>0.16312942155638788</v>
      </c>
      <c r="J97" s="165">
        <f t="shared" si="42"/>
        <v>1.1700310559006213</v>
      </c>
      <c r="K97" s="163">
        <f t="shared" si="43"/>
        <v>392</v>
      </c>
      <c r="L97" s="163">
        <f t="shared" si="44"/>
        <v>1507</v>
      </c>
      <c r="M97" s="164">
        <f t="shared" ref="M97:M104" si="46">H97/H$8</f>
        <v>5.386594644973305E-4</v>
      </c>
    </row>
    <row r="98" spans="2:16" x14ac:dyDescent="0.25">
      <c r="B98" s="162" t="s">
        <v>113</v>
      </c>
      <c r="C98" s="163">
        <v>4527</v>
      </c>
      <c r="D98" s="163">
        <v>3905</v>
      </c>
      <c r="E98" s="163">
        <v>1481</v>
      </c>
      <c r="F98" s="163">
        <v>2395</v>
      </c>
      <c r="G98" s="163">
        <v>3482</v>
      </c>
      <c r="H98" s="163">
        <v>3814</v>
      </c>
      <c r="I98" s="164">
        <f t="shared" si="45"/>
        <v>9.5347501435956383E-2</v>
      </c>
      <c r="J98" s="165">
        <f t="shared" si="42"/>
        <v>1.5752869682646859</v>
      </c>
      <c r="K98" s="163">
        <f t="shared" si="43"/>
        <v>332</v>
      </c>
      <c r="L98" s="163">
        <f t="shared" si="44"/>
        <v>2333</v>
      </c>
      <c r="M98" s="164">
        <f t="shared" si="46"/>
        <v>7.3504372006898697E-4</v>
      </c>
    </row>
    <row r="99" spans="2:16" x14ac:dyDescent="0.25">
      <c r="B99" s="162" t="s">
        <v>116</v>
      </c>
      <c r="C99" s="163">
        <v>4157</v>
      </c>
      <c r="D99" s="163">
        <v>3854</v>
      </c>
      <c r="E99" s="163">
        <v>1974</v>
      </c>
      <c r="F99" s="163">
        <v>3541</v>
      </c>
      <c r="G99" s="163">
        <v>3412</v>
      </c>
      <c r="H99" s="163">
        <v>3885</v>
      </c>
      <c r="I99" s="164">
        <f t="shared" si="45"/>
        <v>0.13862837045720977</v>
      </c>
      <c r="J99" s="165">
        <f t="shared" si="42"/>
        <v>0.96808510638297873</v>
      </c>
      <c r="K99" s="163">
        <f t="shared" si="43"/>
        <v>473</v>
      </c>
      <c r="L99" s="163">
        <f t="shared" si="44"/>
        <v>1911</v>
      </c>
      <c r="M99" s="164">
        <f t="shared" si="46"/>
        <v>7.4872701952491199E-4</v>
      </c>
    </row>
    <row r="100" spans="2:16" x14ac:dyDescent="0.25">
      <c r="B100" s="162" t="s">
        <v>123</v>
      </c>
      <c r="C100" s="163">
        <v>535</v>
      </c>
      <c r="D100" s="163">
        <v>699</v>
      </c>
      <c r="E100" s="163">
        <v>323</v>
      </c>
      <c r="F100" s="163">
        <v>432</v>
      </c>
      <c r="G100" s="163">
        <v>1172</v>
      </c>
      <c r="H100" s="163">
        <v>938</v>
      </c>
      <c r="I100" s="164">
        <f t="shared" si="45"/>
        <v>-0.19965870307167233</v>
      </c>
      <c r="J100" s="165">
        <f t="shared" si="42"/>
        <v>1.9040247678018574</v>
      </c>
      <c r="K100" s="163">
        <f t="shared" si="43"/>
        <v>-234</v>
      </c>
      <c r="L100" s="163">
        <f t="shared" si="44"/>
        <v>615</v>
      </c>
      <c r="M100" s="164">
        <f t="shared" si="46"/>
        <v>1.8077373084024901E-4</v>
      </c>
    </row>
    <row r="101" spans="2:16" x14ac:dyDescent="0.25">
      <c r="B101" s="162" t="s">
        <v>119</v>
      </c>
      <c r="C101" s="163">
        <v>534</v>
      </c>
      <c r="D101" s="163">
        <v>519</v>
      </c>
      <c r="E101" s="163">
        <v>351</v>
      </c>
      <c r="F101" s="163">
        <v>507</v>
      </c>
      <c r="G101" s="163">
        <v>682</v>
      </c>
      <c r="H101" s="163">
        <v>650</v>
      </c>
      <c r="I101" s="164">
        <f t="shared" si="45"/>
        <v>-4.692082111436946E-2</v>
      </c>
      <c r="J101" s="165">
        <f t="shared" si="42"/>
        <v>0.85185185185185186</v>
      </c>
      <c r="K101" s="163">
        <f t="shared" si="43"/>
        <v>-32</v>
      </c>
      <c r="L101" s="163">
        <f t="shared" si="44"/>
        <v>299</v>
      </c>
      <c r="M101" s="164">
        <f t="shared" si="46"/>
        <v>1.2526964290635593E-4</v>
      </c>
    </row>
    <row r="102" spans="2:16" x14ac:dyDescent="0.25">
      <c r="B102" s="162" t="s">
        <v>128</v>
      </c>
      <c r="C102" s="163">
        <v>176</v>
      </c>
      <c r="D102" s="163">
        <v>155</v>
      </c>
      <c r="E102" s="163">
        <v>124</v>
      </c>
      <c r="F102" s="163">
        <v>105</v>
      </c>
      <c r="G102" s="163">
        <v>270</v>
      </c>
      <c r="H102" s="163">
        <v>153</v>
      </c>
      <c r="I102" s="164">
        <f t="shared" si="45"/>
        <v>-0.43333333333333335</v>
      </c>
      <c r="J102" s="165">
        <f t="shared" si="42"/>
        <v>0.2338709677419355</v>
      </c>
      <c r="K102" s="163">
        <f t="shared" si="43"/>
        <v>-117</v>
      </c>
      <c r="L102" s="163">
        <f t="shared" si="44"/>
        <v>29</v>
      </c>
      <c r="M102" s="164">
        <f t="shared" si="46"/>
        <v>2.9486546714880705E-5</v>
      </c>
    </row>
    <row r="103" spans="2:16" x14ac:dyDescent="0.25">
      <c r="B103" s="162" t="s">
        <v>131</v>
      </c>
      <c r="C103" s="163">
        <v>383</v>
      </c>
      <c r="D103" s="163">
        <v>271</v>
      </c>
      <c r="E103" s="163">
        <v>89</v>
      </c>
      <c r="F103" s="163">
        <v>96</v>
      </c>
      <c r="G103" s="163">
        <v>168</v>
      </c>
      <c r="H103" s="163">
        <v>270</v>
      </c>
      <c r="I103" s="164">
        <f t="shared" si="45"/>
        <v>0.60714285714285721</v>
      </c>
      <c r="J103" s="165">
        <f t="shared" si="42"/>
        <v>2.0337078651685392</v>
      </c>
      <c r="K103" s="163">
        <f t="shared" si="43"/>
        <v>102</v>
      </c>
      <c r="L103" s="163">
        <f t="shared" si="44"/>
        <v>181</v>
      </c>
      <c r="M103" s="164">
        <f t="shared" si="46"/>
        <v>5.2035082438024769E-5</v>
      </c>
    </row>
    <row r="104" spans="2:16" x14ac:dyDescent="0.25">
      <c r="B104" s="168" t="s">
        <v>145</v>
      </c>
      <c r="C104" s="169">
        <f t="shared" ref="C104:H104" si="47">C96-SUM(C97:C103)</f>
        <v>7127</v>
      </c>
      <c r="D104" s="169">
        <f t="shared" si="47"/>
        <v>6944</v>
      </c>
      <c r="E104" s="169">
        <f t="shared" si="47"/>
        <v>2568</v>
      </c>
      <c r="F104" s="169">
        <f t="shared" si="47"/>
        <v>3715</v>
      </c>
      <c r="G104" s="169">
        <f t="shared" si="47"/>
        <v>6087</v>
      </c>
      <c r="H104" s="169">
        <f t="shared" si="47"/>
        <v>7930</v>
      </c>
      <c r="I104" s="170">
        <f t="shared" si="45"/>
        <v>0.30277640873993761</v>
      </c>
      <c r="J104" s="171">
        <f t="shared" si="42"/>
        <v>2.088006230529595</v>
      </c>
      <c r="K104" s="169">
        <f>H104-G104</f>
        <v>1843</v>
      </c>
      <c r="L104" s="169">
        <f t="shared" si="44"/>
        <v>5362</v>
      </c>
      <c r="M104" s="170">
        <f t="shared" si="46"/>
        <v>1.5282896434575424E-3</v>
      </c>
    </row>
    <row r="105" spans="2:16" x14ac:dyDescent="0.25">
      <c r="B105" s="153" t="s">
        <v>50</v>
      </c>
      <c r="C105" s="151"/>
      <c r="D105" s="151"/>
      <c r="E105" s="151"/>
      <c r="F105" s="151"/>
      <c r="G105" s="151"/>
      <c r="H105" s="152"/>
      <c r="I105" s="152"/>
      <c r="J105" s="152"/>
      <c r="K105" s="152"/>
      <c r="L105" s="151"/>
      <c r="M105" s="151"/>
      <c r="N105" s="125"/>
      <c r="O105" s="125"/>
      <c r="P105" s="125"/>
    </row>
    <row r="106" spans="2:16" x14ac:dyDescent="0.25">
      <c r="B106" s="154" t="s">
        <v>68</v>
      </c>
      <c r="C106" s="155">
        <v>146797</v>
      </c>
      <c r="D106" s="155">
        <v>142901</v>
      </c>
      <c r="E106" s="155">
        <v>77467</v>
      </c>
      <c r="F106" s="155">
        <v>107459</v>
      </c>
      <c r="G106" s="155">
        <v>198873</v>
      </c>
      <c r="H106" s="155">
        <v>252588</v>
      </c>
      <c r="I106" s="156">
        <f>IFERROR(H106/G106-1,"-")</f>
        <v>0.27009699657570407</v>
      </c>
      <c r="J106" s="156">
        <f>IFERROR(H106/E106-1,"-")</f>
        <v>2.2605883795680741</v>
      </c>
      <c r="K106" s="155">
        <f>H106-G106</f>
        <v>53715</v>
      </c>
      <c r="L106" s="155">
        <f>H106-E106</f>
        <v>175121</v>
      </c>
      <c r="M106" s="156">
        <f>H106/H$8</f>
        <v>4.8679397788354818E-2</v>
      </c>
      <c r="N106" s="105"/>
      <c r="O106" s="105"/>
      <c r="P106" s="105"/>
    </row>
    <row r="107" spans="2:16" x14ac:dyDescent="0.25">
      <c r="B107" s="157" t="s">
        <v>97</v>
      </c>
      <c r="C107" s="158">
        <v>30125</v>
      </c>
      <c r="D107" s="158">
        <v>31009</v>
      </c>
      <c r="E107" s="158">
        <v>30584</v>
      </c>
      <c r="F107" s="158">
        <v>44398</v>
      </c>
      <c r="G107" s="158">
        <v>48630</v>
      </c>
      <c r="H107" s="158">
        <v>55684</v>
      </c>
      <c r="I107" s="159">
        <f>IFERROR(H107/G107-1,"-")</f>
        <v>0.14505449311124829</v>
      </c>
      <c r="J107" s="160">
        <f t="shared" ref="J107:J118" si="48">IFERROR(H107/E107-1,"-")</f>
        <v>0.82069055715406747</v>
      </c>
      <c r="K107" s="158">
        <f t="shared" ref="K107:K117" si="49">H107-G107</f>
        <v>7054</v>
      </c>
      <c r="L107" s="158">
        <f t="shared" ref="L107:L118" si="50">H107-E107</f>
        <v>25100</v>
      </c>
      <c r="M107" s="159">
        <f>H107/H$8</f>
        <v>1.073156122399619E-2</v>
      </c>
    </row>
    <row r="108" spans="2:16" x14ac:dyDescent="0.25">
      <c r="B108" s="162" t="s">
        <v>103</v>
      </c>
      <c r="C108" s="163">
        <v>13639</v>
      </c>
      <c r="D108" s="163">
        <v>11886</v>
      </c>
      <c r="E108" s="163">
        <v>4963</v>
      </c>
      <c r="F108" s="163">
        <v>24120</v>
      </c>
      <c r="G108" s="163">
        <v>16359</v>
      </c>
      <c r="H108" s="163">
        <v>19520</v>
      </c>
      <c r="I108" s="164">
        <f>IFERROR(H108/G108-1,"-")</f>
        <v>0.19322696986368371</v>
      </c>
      <c r="J108" s="165">
        <f t="shared" si="48"/>
        <v>2.9331049768285311</v>
      </c>
      <c r="K108" s="163">
        <f t="shared" si="49"/>
        <v>3161</v>
      </c>
      <c r="L108" s="163">
        <f t="shared" si="50"/>
        <v>14557</v>
      </c>
      <c r="M108" s="164">
        <f>H108/H$8</f>
        <v>3.7619437377416427E-3</v>
      </c>
    </row>
    <row r="109" spans="2:16" x14ac:dyDescent="0.25">
      <c r="B109" s="162" t="s">
        <v>100</v>
      </c>
      <c r="C109" s="163">
        <v>16486</v>
      </c>
      <c r="D109" s="163">
        <v>19123</v>
      </c>
      <c r="E109" s="163">
        <v>25621</v>
      </c>
      <c r="F109" s="163">
        <v>20278</v>
      </c>
      <c r="G109" s="163">
        <v>32271</v>
      </c>
      <c r="H109" s="163">
        <v>36164</v>
      </c>
      <c r="I109" s="164">
        <f>IFERROR(H109/G109-1,"-")</f>
        <v>0.12063462551516846</v>
      </c>
      <c r="J109" s="165">
        <f t="shared" si="48"/>
        <v>0.41149838023496343</v>
      </c>
      <c r="K109" s="163">
        <f t="shared" si="49"/>
        <v>3893</v>
      </c>
      <c r="L109" s="163">
        <f t="shared" si="50"/>
        <v>10543</v>
      </c>
      <c r="M109" s="164">
        <f>H109/H$8</f>
        <v>6.9696174862545479E-3</v>
      </c>
    </row>
    <row r="110" spans="2:16" x14ac:dyDescent="0.25">
      <c r="B110" s="157" t="s">
        <v>107</v>
      </c>
      <c r="C110" s="158">
        <v>116672</v>
      </c>
      <c r="D110" s="158">
        <v>111892</v>
      </c>
      <c r="E110" s="158">
        <v>46883</v>
      </c>
      <c r="F110" s="158">
        <v>63061</v>
      </c>
      <c r="G110" s="158">
        <v>150243</v>
      </c>
      <c r="H110" s="158">
        <v>196904</v>
      </c>
      <c r="I110" s="159">
        <f>IFERROR(H110/G110-1,"-")</f>
        <v>0.31057020959379145</v>
      </c>
      <c r="J110" s="160">
        <f t="shared" si="48"/>
        <v>3.199901883411898</v>
      </c>
      <c r="K110" s="158">
        <f t="shared" si="49"/>
        <v>46661</v>
      </c>
      <c r="L110" s="158">
        <f t="shared" si="50"/>
        <v>150021</v>
      </c>
      <c r="M110" s="159">
        <f>H110/H$8</f>
        <v>3.7947836564358628E-2</v>
      </c>
    </row>
    <row r="111" spans="2:16" x14ac:dyDescent="0.25">
      <c r="B111" s="162" t="s">
        <v>110</v>
      </c>
      <c r="C111" s="163">
        <v>63356</v>
      </c>
      <c r="D111" s="163">
        <v>61414</v>
      </c>
      <c r="E111" s="163">
        <v>26382</v>
      </c>
      <c r="F111" s="163">
        <v>26812</v>
      </c>
      <c r="G111" s="163">
        <v>90804</v>
      </c>
      <c r="H111" s="163">
        <v>128108</v>
      </c>
      <c r="I111" s="164">
        <f t="shared" ref="I111:I118" si="51">IFERROR(H111/G111-1,"-")</f>
        <v>0.41081890665609455</v>
      </c>
      <c r="J111" s="165">
        <f t="shared" si="48"/>
        <v>3.8558865893412175</v>
      </c>
      <c r="K111" s="163">
        <f t="shared" si="49"/>
        <v>37304</v>
      </c>
      <c r="L111" s="163">
        <f t="shared" si="50"/>
        <v>101726</v>
      </c>
      <c r="M111" s="164">
        <f t="shared" ref="M111:M118" si="52">H111/H$8</f>
        <v>2.4689297559149916E-2</v>
      </c>
    </row>
    <row r="112" spans="2:16" x14ac:dyDescent="0.25">
      <c r="B112" s="162" t="s">
        <v>113</v>
      </c>
      <c r="C112" s="163">
        <v>12662</v>
      </c>
      <c r="D112" s="163">
        <v>9783</v>
      </c>
      <c r="E112" s="163">
        <v>3197</v>
      </c>
      <c r="F112" s="163">
        <v>7197</v>
      </c>
      <c r="G112" s="163">
        <v>6944</v>
      </c>
      <c r="H112" s="163">
        <v>8880</v>
      </c>
      <c r="I112" s="164">
        <f t="shared" si="51"/>
        <v>0.27880184331797242</v>
      </c>
      <c r="J112" s="165">
        <f t="shared" si="48"/>
        <v>1.777604003753519</v>
      </c>
      <c r="K112" s="163">
        <f t="shared" si="49"/>
        <v>1936</v>
      </c>
      <c r="L112" s="163">
        <f t="shared" si="50"/>
        <v>5683</v>
      </c>
      <c r="M112" s="164">
        <f t="shared" si="52"/>
        <v>1.7113760446283704E-3</v>
      </c>
    </row>
    <row r="113" spans="2:16" x14ac:dyDescent="0.25">
      <c r="B113" s="162" t="s">
        <v>116</v>
      </c>
      <c r="C113" s="163">
        <v>13476</v>
      </c>
      <c r="D113" s="163">
        <v>11371</v>
      </c>
      <c r="E113" s="163">
        <v>2498</v>
      </c>
      <c r="F113" s="163">
        <v>6746</v>
      </c>
      <c r="G113" s="163">
        <v>9830</v>
      </c>
      <c r="H113" s="163">
        <v>13414</v>
      </c>
      <c r="I113" s="164">
        <f t="shared" si="51"/>
        <v>0.36459816887080376</v>
      </c>
      <c r="J113" s="165">
        <f t="shared" si="48"/>
        <v>4.3698959167333866</v>
      </c>
      <c r="K113" s="163">
        <f t="shared" si="49"/>
        <v>3584</v>
      </c>
      <c r="L113" s="163">
        <f t="shared" si="50"/>
        <v>10916</v>
      </c>
      <c r="M113" s="164">
        <f t="shared" si="52"/>
        <v>2.5851799845320899E-3</v>
      </c>
    </row>
    <row r="114" spans="2:16" x14ac:dyDescent="0.25">
      <c r="B114" s="162" t="s">
        <v>123</v>
      </c>
      <c r="C114" s="163">
        <v>2503</v>
      </c>
      <c r="D114" s="163">
        <v>2496</v>
      </c>
      <c r="E114" s="163">
        <v>1300</v>
      </c>
      <c r="F114" s="163">
        <v>3663</v>
      </c>
      <c r="G114" s="163">
        <v>6290</v>
      </c>
      <c r="H114" s="163">
        <v>6514</v>
      </c>
      <c r="I114" s="164">
        <f t="shared" si="51"/>
        <v>3.5612082670906098E-2</v>
      </c>
      <c r="J114" s="165">
        <f t="shared" si="48"/>
        <v>4.0107692307692311</v>
      </c>
      <c r="K114" s="163">
        <f t="shared" si="49"/>
        <v>224</v>
      </c>
      <c r="L114" s="163">
        <f t="shared" si="50"/>
        <v>5214</v>
      </c>
      <c r="M114" s="164">
        <f t="shared" si="52"/>
        <v>1.2553945444492346E-3</v>
      </c>
    </row>
    <row r="115" spans="2:16" x14ac:dyDescent="0.25">
      <c r="B115" s="162" t="s">
        <v>119</v>
      </c>
      <c r="C115" s="163">
        <v>3813</v>
      </c>
      <c r="D115" s="163">
        <v>3749</v>
      </c>
      <c r="E115" s="163">
        <v>2838</v>
      </c>
      <c r="F115" s="163">
        <v>4368</v>
      </c>
      <c r="G115" s="163">
        <v>4750</v>
      </c>
      <c r="H115" s="163">
        <v>5340</v>
      </c>
      <c r="I115" s="164">
        <f t="shared" si="51"/>
        <v>0.12421052631578955</v>
      </c>
      <c r="J115" s="165">
        <f t="shared" si="48"/>
        <v>0.88160676532769555</v>
      </c>
      <c r="K115" s="163">
        <f t="shared" si="49"/>
        <v>590</v>
      </c>
      <c r="L115" s="163">
        <f t="shared" si="50"/>
        <v>2502</v>
      </c>
      <c r="M115" s="164">
        <f t="shared" si="52"/>
        <v>1.0291382971076011E-3</v>
      </c>
    </row>
    <row r="116" spans="2:16" x14ac:dyDescent="0.25">
      <c r="B116" s="162" t="s">
        <v>128</v>
      </c>
      <c r="C116" s="163">
        <v>742</v>
      </c>
      <c r="D116" s="163">
        <v>826</v>
      </c>
      <c r="E116" s="163">
        <v>406</v>
      </c>
      <c r="F116" s="163">
        <v>369</v>
      </c>
      <c r="G116" s="163">
        <v>1261</v>
      </c>
      <c r="H116" s="163">
        <v>1457</v>
      </c>
      <c r="I116" s="164">
        <f t="shared" si="51"/>
        <v>0.15543219666930996</v>
      </c>
      <c r="J116" s="165">
        <f t="shared" si="48"/>
        <v>2.5886699507389164</v>
      </c>
      <c r="K116" s="163">
        <f t="shared" si="49"/>
        <v>196</v>
      </c>
      <c r="L116" s="163">
        <f t="shared" si="50"/>
        <v>1051</v>
      </c>
      <c r="M116" s="164">
        <f t="shared" si="52"/>
        <v>2.8079672263778553E-4</v>
      </c>
    </row>
    <row r="117" spans="2:16" x14ac:dyDescent="0.25">
      <c r="B117" s="162" t="s">
        <v>131</v>
      </c>
      <c r="C117" s="163">
        <v>1872</v>
      </c>
      <c r="D117" s="163">
        <v>1664</v>
      </c>
      <c r="E117" s="163">
        <v>932</v>
      </c>
      <c r="F117" s="163">
        <v>521</v>
      </c>
      <c r="G117" s="163">
        <v>980</v>
      </c>
      <c r="H117" s="163">
        <v>944</v>
      </c>
      <c r="I117" s="164">
        <f t="shared" si="51"/>
        <v>-3.6734693877551017E-2</v>
      </c>
      <c r="J117" s="165">
        <f t="shared" si="48"/>
        <v>1.2875536480686733E-2</v>
      </c>
      <c r="K117" s="163">
        <f t="shared" si="49"/>
        <v>-36</v>
      </c>
      <c r="L117" s="163">
        <f t="shared" si="50"/>
        <v>12</v>
      </c>
      <c r="M117" s="164">
        <f t="shared" si="52"/>
        <v>1.8193006600553845E-4</v>
      </c>
    </row>
    <row r="118" spans="2:16" x14ac:dyDescent="0.25">
      <c r="B118" s="168" t="s">
        <v>145</v>
      </c>
      <c r="C118" s="169">
        <f t="shared" ref="C118:H118" si="53">C110-SUM(C111:C117)</f>
        <v>18248</v>
      </c>
      <c r="D118" s="169">
        <f t="shared" si="53"/>
        <v>20589</v>
      </c>
      <c r="E118" s="169">
        <f t="shared" si="53"/>
        <v>9330</v>
      </c>
      <c r="F118" s="169">
        <f t="shared" si="53"/>
        <v>13385</v>
      </c>
      <c r="G118" s="169">
        <f t="shared" si="53"/>
        <v>29384</v>
      </c>
      <c r="H118" s="169">
        <f t="shared" si="53"/>
        <v>32247</v>
      </c>
      <c r="I118" s="170">
        <f t="shared" si="51"/>
        <v>9.7433977674925121E-2</v>
      </c>
      <c r="J118" s="171">
        <f t="shared" si="48"/>
        <v>2.4562700964630224</v>
      </c>
      <c r="K118" s="169">
        <f>H118-G118</f>
        <v>2863</v>
      </c>
      <c r="L118" s="169">
        <f t="shared" si="50"/>
        <v>22917</v>
      </c>
      <c r="M118" s="170">
        <f t="shared" si="52"/>
        <v>6.2147233458480916E-3</v>
      </c>
    </row>
    <row r="119" spans="2:16" x14ac:dyDescent="0.25">
      <c r="B119" s="153" t="s">
        <v>51</v>
      </c>
      <c r="C119" s="151"/>
      <c r="D119" s="151"/>
      <c r="E119" s="151"/>
      <c r="F119" s="151"/>
      <c r="G119" s="151"/>
      <c r="H119" s="152"/>
      <c r="I119" s="152"/>
      <c r="J119" s="152"/>
      <c r="K119" s="152"/>
      <c r="L119" s="151"/>
      <c r="M119" s="151"/>
      <c r="N119" s="125"/>
      <c r="O119" s="125"/>
      <c r="P119" s="125"/>
    </row>
    <row r="120" spans="2:16" x14ac:dyDescent="0.25">
      <c r="B120" s="154" t="s">
        <v>68</v>
      </c>
      <c r="C120" s="155">
        <v>232309</v>
      </c>
      <c r="D120" s="155">
        <v>220415</v>
      </c>
      <c r="E120" s="155">
        <v>103516</v>
      </c>
      <c r="F120" s="155">
        <v>164258</v>
      </c>
      <c r="G120" s="155">
        <v>229131</v>
      </c>
      <c r="H120" s="155">
        <v>239109</v>
      </c>
      <c r="I120" s="156">
        <f>IFERROR(H120/G120-1,"-")</f>
        <v>4.3547141155059865E-2</v>
      </c>
      <c r="J120" s="156">
        <f>IFERROR(H120/E120-1,"-")</f>
        <v>1.3098748019629816</v>
      </c>
      <c r="K120" s="155">
        <f>H120-G120</f>
        <v>9978</v>
      </c>
      <c r="L120" s="155">
        <f>H120-E120</f>
        <v>135593</v>
      </c>
      <c r="M120" s="156">
        <f>H120/H$8</f>
        <v>4.6081690839532091E-2</v>
      </c>
      <c r="N120" s="105"/>
      <c r="O120" s="105"/>
      <c r="P120" s="105"/>
    </row>
    <row r="121" spans="2:16" x14ac:dyDescent="0.25">
      <c r="B121" s="157" t="s">
        <v>97</v>
      </c>
      <c r="C121" s="158">
        <v>135043</v>
      </c>
      <c r="D121" s="158">
        <v>120142</v>
      </c>
      <c r="E121" s="158">
        <v>61571</v>
      </c>
      <c r="F121" s="158">
        <v>104557</v>
      </c>
      <c r="G121" s="158">
        <v>134886</v>
      </c>
      <c r="H121" s="158">
        <v>146430</v>
      </c>
      <c r="I121" s="159">
        <f>IFERROR(H121/G121-1,"-")</f>
        <v>8.5583381522174262E-2</v>
      </c>
      <c r="J121" s="160">
        <f t="shared" ref="J121:J132" si="54">IFERROR(H121/E121-1,"-")</f>
        <v>1.3782300108817465</v>
      </c>
      <c r="K121" s="158">
        <f t="shared" ref="K121:K131" si="55">H121-G121</f>
        <v>11544</v>
      </c>
      <c r="L121" s="158">
        <f t="shared" ref="L121:L132" si="56">H121-E121</f>
        <v>84859</v>
      </c>
      <c r="M121" s="159">
        <f>H121/H$8</f>
        <v>2.8220359708888768E-2</v>
      </c>
    </row>
    <row r="122" spans="2:16" x14ac:dyDescent="0.25">
      <c r="B122" s="162" t="s">
        <v>103</v>
      </c>
      <c r="C122" s="163">
        <v>75241</v>
      </c>
      <c r="D122" s="163">
        <v>61076</v>
      </c>
      <c r="E122" s="163">
        <v>27791</v>
      </c>
      <c r="F122" s="163">
        <v>53247</v>
      </c>
      <c r="G122" s="163">
        <v>69865</v>
      </c>
      <c r="H122" s="163">
        <v>66121</v>
      </c>
      <c r="I122" s="164">
        <f>IFERROR(H122/G122-1,"-")</f>
        <v>-5.3589064624633198E-2</v>
      </c>
      <c r="J122" s="165">
        <f t="shared" si="54"/>
        <v>1.3792234896189415</v>
      </c>
      <c r="K122" s="163">
        <f t="shared" si="55"/>
        <v>-3744</v>
      </c>
      <c r="L122" s="163">
        <f t="shared" si="56"/>
        <v>38330</v>
      </c>
      <c r="M122" s="164">
        <f>H122/H$8</f>
        <v>1.274300624401717E-2</v>
      </c>
    </row>
    <row r="123" spans="2:16" x14ac:dyDescent="0.25">
      <c r="B123" s="162" t="s">
        <v>100</v>
      </c>
      <c r="C123" s="163">
        <v>59802</v>
      </c>
      <c r="D123" s="163">
        <v>59066</v>
      </c>
      <c r="E123" s="163">
        <v>33780</v>
      </c>
      <c r="F123" s="163">
        <v>51310</v>
      </c>
      <c r="G123" s="163">
        <v>65021</v>
      </c>
      <c r="H123" s="163">
        <v>80309</v>
      </c>
      <c r="I123" s="164">
        <f>IFERROR(H123/G123-1,"-")</f>
        <v>0.23512403684963323</v>
      </c>
      <c r="J123" s="165">
        <f t="shared" si="54"/>
        <v>1.3774126702190643</v>
      </c>
      <c r="K123" s="163">
        <f t="shared" si="55"/>
        <v>15288</v>
      </c>
      <c r="L123" s="163">
        <f t="shared" si="56"/>
        <v>46529</v>
      </c>
      <c r="M123" s="164">
        <f>H123/H$8</f>
        <v>1.5477353464871597E-2</v>
      </c>
    </row>
    <row r="124" spans="2:16" x14ac:dyDescent="0.25">
      <c r="B124" s="157" t="s">
        <v>107</v>
      </c>
      <c r="C124" s="158">
        <v>97266</v>
      </c>
      <c r="D124" s="158">
        <v>100273</v>
      </c>
      <c r="E124" s="158">
        <v>41945</v>
      </c>
      <c r="F124" s="158">
        <v>59701</v>
      </c>
      <c r="G124" s="158">
        <v>94245</v>
      </c>
      <c r="H124" s="158">
        <v>92679</v>
      </c>
      <c r="I124" s="159">
        <f>IFERROR(H124/G124-1,"-")</f>
        <v>-1.6616266114913292E-2</v>
      </c>
      <c r="J124" s="160">
        <f t="shared" si="54"/>
        <v>1.209536297532483</v>
      </c>
      <c r="K124" s="158">
        <f t="shared" si="55"/>
        <v>-1566</v>
      </c>
      <c r="L124" s="158">
        <f t="shared" si="56"/>
        <v>50734</v>
      </c>
      <c r="M124" s="159">
        <f>H124/H$8</f>
        <v>1.7861331130643324E-2</v>
      </c>
    </row>
    <row r="125" spans="2:16" x14ac:dyDescent="0.25">
      <c r="B125" s="162" t="s">
        <v>110</v>
      </c>
      <c r="C125" s="163">
        <v>11864</v>
      </c>
      <c r="D125" s="163">
        <v>10460</v>
      </c>
      <c r="E125" s="163">
        <v>3941</v>
      </c>
      <c r="F125" s="163">
        <v>3336</v>
      </c>
      <c r="G125" s="163">
        <v>9917</v>
      </c>
      <c r="H125" s="163">
        <v>11646</v>
      </c>
      <c r="I125" s="164">
        <f t="shared" ref="I125:I132" si="57">IFERROR(H125/G125-1,"-")</f>
        <v>0.17434708077039418</v>
      </c>
      <c r="J125" s="165">
        <f t="shared" si="54"/>
        <v>1.9550875412331896</v>
      </c>
      <c r="K125" s="163">
        <f t="shared" si="55"/>
        <v>1729</v>
      </c>
      <c r="L125" s="163">
        <f t="shared" si="56"/>
        <v>7705</v>
      </c>
      <c r="M125" s="164">
        <f t="shared" ref="M125:M132" si="58">H125/H$8</f>
        <v>2.2444465558268019E-3</v>
      </c>
    </row>
    <row r="126" spans="2:16" x14ac:dyDescent="0.25">
      <c r="B126" s="162" t="s">
        <v>113</v>
      </c>
      <c r="C126" s="163">
        <v>10977</v>
      </c>
      <c r="D126" s="163">
        <v>9550</v>
      </c>
      <c r="E126" s="163">
        <v>4053</v>
      </c>
      <c r="F126" s="163">
        <v>7314</v>
      </c>
      <c r="G126" s="163">
        <v>11261</v>
      </c>
      <c r="H126" s="163">
        <v>13316</v>
      </c>
      <c r="I126" s="164">
        <f t="shared" si="57"/>
        <v>0.18248823372702239</v>
      </c>
      <c r="J126" s="165">
        <f t="shared" si="54"/>
        <v>2.2854675548976067</v>
      </c>
      <c r="K126" s="163">
        <f t="shared" si="55"/>
        <v>2055</v>
      </c>
      <c r="L126" s="163">
        <f t="shared" si="56"/>
        <v>9263</v>
      </c>
      <c r="M126" s="164">
        <f t="shared" si="58"/>
        <v>2.5662931768323624E-3</v>
      </c>
    </row>
    <row r="127" spans="2:16" x14ac:dyDescent="0.25">
      <c r="B127" s="162" t="s">
        <v>116</v>
      </c>
      <c r="C127" s="163">
        <v>6539</v>
      </c>
      <c r="D127" s="163">
        <v>6709</v>
      </c>
      <c r="E127" s="163">
        <v>2906</v>
      </c>
      <c r="F127" s="163">
        <v>7134</v>
      </c>
      <c r="G127" s="163">
        <v>8524</v>
      </c>
      <c r="H127" s="163">
        <v>8756</v>
      </c>
      <c r="I127" s="164">
        <f t="shared" si="57"/>
        <v>2.7217268887846036E-2</v>
      </c>
      <c r="J127" s="165">
        <f t="shared" si="54"/>
        <v>2.0130763936682725</v>
      </c>
      <c r="K127" s="163">
        <f t="shared" si="55"/>
        <v>232</v>
      </c>
      <c r="L127" s="163">
        <f t="shared" si="56"/>
        <v>5850</v>
      </c>
      <c r="M127" s="164">
        <f t="shared" si="58"/>
        <v>1.6874784512123885E-3</v>
      </c>
    </row>
    <row r="128" spans="2:16" x14ac:dyDescent="0.25">
      <c r="B128" s="162" t="s">
        <v>123</v>
      </c>
      <c r="C128" s="163">
        <v>1654</v>
      </c>
      <c r="D128" s="163">
        <v>1866</v>
      </c>
      <c r="E128" s="163">
        <v>784</v>
      </c>
      <c r="F128" s="163">
        <v>1333</v>
      </c>
      <c r="G128" s="163">
        <v>2573</v>
      </c>
      <c r="H128" s="163">
        <v>2637</v>
      </c>
      <c r="I128" s="164">
        <f t="shared" si="57"/>
        <v>2.4873688301593422E-2</v>
      </c>
      <c r="J128" s="165">
        <f t="shared" si="54"/>
        <v>2.3635204081632653</v>
      </c>
      <c r="K128" s="163">
        <f t="shared" si="55"/>
        <v>64</v>
      </c>
      <c r="L128" s="163">
        <f t="shared" si="56"/>
        <v>1853</v>
      </c>
      <c r="M128" s="164">
        <f t="shared" si="58"/>
        <v>5.0820930514470857E-4</v>
      </c>
    </row>
    <row r="129" spans="2:16" x14ac:dyDescent="0.25">
      <c r="B129" s="162" t="s">
        <v>119</v>
      </c>
      <c r="C129" s="163">
        <v>1793</v>
      </c>
      <c r="D129" s="163">
        <v>1484</v>
      </c>
      <c r="E129" s="163">
        <v>812</v>
      </c>
      <c r="F129" s="163">
        <v>1357</v>
      </c>
      <c r="G129" s="163">
        <v>1836</v>
      </c>
      <c r="H129" s="163">
        <v>1934</v>
      </c>
      <c r="I129" s="164">
        <f t="shared" si="57"/>
        <v>5.3376906318082895E-2</v>
      </c>
      <c r="J129" s="165">
        <f t="shared" si="54"/>
        <v>1.3817733990147785</v>
      </c>
      <c r="K129" s="163">
        <f t="shared" si="55"/>
        <v>98</v>
      </c>
      <c r="L129" s="163">
        <f t="shared" si="56"/>
        <v>1122</v>
      </c>
      <c r="M129" s="164">
        <f t="shared" si="58"/>
        <v>3.7272536827829595E-4</v>
      </c>
    </row>
    <row r="130" spans="2:16" x14ac:dyDescent="0.25">
      <c r="B130" s="162" t="s">
        <v>128</v>
      </c>
      <c r="C130" s="163">
        <v>1802</v>
      </c>
      <c r="D130" s="163">
        <v>1623</v>
      </c>
      <c r="E130" s="163">
        <v>678</v>
      </c>
      <c r="F130" s="163">
        <v>555</v>
      </c>
      <c r="G130" s="163">
        <v>1075</v>
      </c>
      <c r="H130" s="163">
        <v>1341</v>
      </c>
      <c r="I130" s="164">
        <f t="shared" si="57"/>
        <v>0.24744186046511629</v>
      </c>
      <c r="J130" s="165">
        <f t="shared" si="54"/>
        <v>0.97787610619469034</v>
      </c>
      <c r="K130" s="163">
        <f t="shared" si="55"/>
        <v>266</v>
      </c>
      <c r="L130" s="163">
        <f t="shared" si="56"/>
        <v>663</v>
      </c>
      <c r="M130" s="164">
        <f t="shared" si="58"/>
        <v>2.5844090944218971E-4</v>
      </c>
    </row>
    <row r="131" spans="2:16" x14ac:dyDescent="0.25">
      <c r="B131" s="162" t="s">
        <v>131</v>
      </c>
      <c r="C131" s="163">
        <v>3139</v>
      </c>
      <c r="D131" s="163">
        <v>2681</v>
      </c>
      <c r="E131" s="163">
        <v>1097</v>
      </c>
      <c r="F131" s="163">
        <v>919</v>
      </c>
      <c r="G131" s="163">
        <v>1885</v>
      </c>
      <c r="H131" s="163">
        <v>2455</v>
      </c>
      <c r="I131" s="164">
        <f t="shared" si="57"/>
        <v>0.3023872679045092</v>
      </c>
      <c r="J131" s="165">
        <f t="shared" si="54"/>
        <v>1.2379216043755696</v>
      </c>
      <c r="K131" s="163">
        <f t="shared" si="55"/>
        <v>570</v>
      </c>
      <c r="L131" s="163">
        <f t="shared" si="56"/>
        <v>1358</v>
      </c>
      <c r="M131" s="164">
        <f t="shared" si="58"/>
        <v>4.7313380513092893E-4</v>
      </c>
    </row>
    <row r="132" spans="2:16" x14ac:dyDescent="0.25">
      <c r="B132" s="168" t="s">
        <v>145</v>
      </c>
      <c r="C132" s="169">
        <f t="shared" ref="C132:H132" si="59">C124-SUM(C125:C131)</f>
        <v>59498</v>
      </c>
      <c r="D132" s="169">
        <f t="shared" si="59"/>
        <v>65900</v>
      </c>
      <c r="E132" s="169">
        <f t="shared" si="59"/>
        <v>27674</v>
      </c>
      <c r="F132" s="169">
        <f t="shared" si="59"/>
        <v>37753</v>
      </c>
      <c r="G132" s="169">
        <f t="shared" si="59"/>
        <v>57174</v>
      </c>
      <c r="H132" s="169">
        <f t="shared" si="59"/>
        <v>50594</v>
      </c>
      <c r="I132" s="170">
        <f t="shared" si="57"/>
        <v>-0.11508727743379854</v>
      </c>
      <c r="J132" s="171">
        <f t="shared" si="54"/>
        <v>0.82821420828214198</v>
      </c>
      <c r="K132" s="169">
        <f>H132-G132</f>
        <v>-6580</v>
      </c>
      <c r="L132" s="169">
        <f t="shared" si="56"/>
        <v>22920</v>
      </c>
      <c r="M132" s="170">
        <f t="shared" si="58"/>
        <v>9.7506035587756491E-3</v>
      </c>
    </row>
    <row r="133" spans="2:16" x14ac:dyDescent="0.25">
      <c r="B133" s="153" t="s">
        <v>52</v>
      </c>
      <c r="C133" s="151"/>
      <c r="D133" s="151"/>
      <c r="E133" s="151"/>
      <c r="F133" s="151"/>
      <c r="G133" s="151"/>
      <c r="H133" s="152"/>
      <c r="I133" s="152"/>
      <c r="J133" s="152"/>
      <c r="K133" s="152"/>
      <c r="L133" s="151"/>
      <c r="M133" s="151"/>
      <c r="N133" s="125"/>
      <c r="O133" s="125"/>
      <c r="P133" s="125"/>
    </row>
    <row r="134" spans="2:16" x14ac:dyDescent="0.25">
      <c r="B134" s="154" t="s">
        <v>68</v>
      </c>
      <c r="C134" s="155">
        <v>272428</v>
      </c>
      <c r="D134" s="155">
        <v>250224</v>
      </c>
      <c r="E134" s="155">
        <v>96681</v>
      </c>
      <c r="F134" s="155">
        <v>140346</v>
      </c>
      <c r="G134" s="155">
        <v>257117</v>
      </c>
      <c r="H134" s="155">
        <v>278594</v>
      </c>
      <c r="I134" s="156">
        <f>IFERROR(H134/G134-1,"-")</f>
        <v>8.3530066078866927E-2</v>
      </c>
      <c r="J134" s="156">
        <f>IFERROR(H134/E134-1,"-")</f>
        <v>1.8815796278482844</v>
      </c>
      <c r="K134" s="155">
        <f>H134-G134</f>
        <v>21477</v>
      </c>
      <c r="L134" s="155">
        <f>H134-E134</f>
        <v>181913</v>
      </c>
      <c r="M134" s="156">
        <f>H134/H$8</f>
        <v>5.3691339839774345E-2</v>
      </c>
      <c r="N134" s="105"/>
      <c r="O134" s="105"/>
      <c r="P134" s="105"/>
    </row>
    <row r="135" spans="2:16" x14ac:dyDescent="0.25">
      <c r="B135" s="157" t="s">
        <v>97</v>
      </c>
      <c r="C135" s="158">
        <v>51968</v>
      </c>
      <c r="D135" s="158">
        <v>45577</v>
      </c>
      <c r="E135" s="158">
        <v>26839</v>
      </c>
      <c r="F135" s="158">
        <v>45216</v>
      </c>
      <c r="G135" s="158">
        <v>29061</v>
      </c>
      <c r="H135" s="158">
        <v>32018</v>
      </c>
      <c r="I135" s="159">
        <f>IFERROR(H135/G135-1,"-")</f>
        <v>0.10175148824885594</v>
      </c>
      <c r="J135" s="160">
        <f t="shared" ref="J135:J146" si="60">IFERROR(H135/E135-1,"-")</f>
        <v>0.19296546071016052</v>
      </c>
      <c r="K135" s="158">
        <f t="shared" ref="K135:K145" si="61">H135-G135</f>
        <v>2957</v>
      </c>
      <c r="L135" s="158">
        <f t="shared" ref="L135:L146" si="62">H135-E135</f>
        <v>5179</v>
      </c>
      <c r="M135" s="159">
        <f>H135/H$8</f>
        <v>6.1705898870395449E-3</v>
      </c>
    </row>
    <row r="136" spans="2:16" x14ac:dyDescent="0.25">
      <c r="B136" s="162" t="s">
        <v>103</v>
      </c>
      <c r="C136" s="163">
        <v>36715</v>
      </c>
      <c r="D136" s="163">
        <v>24890</v>
      </c>
      <c r="E136" s="163">
        <v>20058</v>
      </c>
      <c r="F136" s="163">
        <v>34195</v>
      </c>
      <c r="G136" s="163">
        <v>19943</v>
      </c>
      <c r="H136" s="163">
        <v>20738</v>
      </c>
      <c r="I136" s="164">
        <f>IFERROR(H136/G136-1,"-")</f>
        <v>3.9863611292182632E-2</v>
      </c>
      <c r="J136" s="165">
        <f t="shared" si="60"/>
        <v>3.3901685113171709E-2</v>
      </c>
      <c r="K136" s="163">
        <f t="shared" si="61"/>
        <v>795</v>
      </c>
      <c r="L136" s="163">
        <f t="shared" si="62"/>
        <v>680</v>
      </c>
      <c r="M136" s="164">
        <f>H136/H$8</f>
        <v>3.996679776295399E-3</v>
      </c>
    </row>
    <row r="137" spans="2:16" x14ac:dyDescent="0.25">
      <c r="B137" s="162" t="s">
        <v>100</v>
      </c>
      <c r="C137" s="163">
        <v>15253</v>
      </c>
      <c r="D137" s="163">
        <v>20687</v>
      </c>
      <c r="E137" s="163">
        <v>6781</v>
      </c>
      <c r="F137" s="163">
        <v>11021</v>
      </c>
      <c r="G137" s="163">
        <v>9118</v>
      </c>
      <c r="H137" s="163">
        <v>11280</v>
      </c>
      <c r="I137" s="164">
        <f>IFERROR(H137/G137-1,"-")</f>
        <v>0.23711340206185572</v>
      </c>
      <c r="J137" s="165">
        <f t="shared" si="60"/>
        <v>0.66347146438578375</v>
      </c>
      <c r="K137" s="163">
        <f t="shared" si="61"/>
        <v>2162</v>
      </c>
      <c r="L137" s="163">
        <f t="shared" si="62"/>
        <v>4499</v>
      </c>
      <c r="M137" s="164">
        <f>H137/H$8</f>
        <v>2.1739101107441459E-3</v>
      </c>
    </row>
    <row r="138" spans="2:16" x14ac:dyDescent="0.25">
      <c r="B138" s="157" t="s">
        <v>107</v>
      </c>
      <c r="C138" s="158">
        <v>220460</v>
      </c>
      <c r="D138" s="158">
        <v>204647</v>
      </c>
      <c r="E138" s="158">
        <v>69842</v>
      </c>
      <c r="F138" s="158">
        <v>95130</v>
      </c>
      <c r="G138" s="158">
        <v>228056</v>
      </c>
      <c r="H138" s="158">
        <v>246576</v>
      </c>
      <c r="I138" s="159">
        <f>IFERROR(H138/G138-1,"-")</f>
        <v>8.1208124320342412E-2</v>
      </c>
      <c r="J138" s="160">
        <f t="shared" si="60"/>
        <v>2.5304830904040547</v>
      </c>
      <c r="K138" s="158">
        <f t="shared" si="61"/>
        <v>18520</v>
      </c>
      <c r="L138" s="158">
        <f t="shared" si="62"/>
        <v>176734</v>
      </c>
      <c r="M138" s="159">
        <f>H138/H$8</f>
        <v>4.7520749952734802E-2</v>
      </c>
    </row>
    <row r="139" spans="2:16" x14ac:dyDescent="0.25">
      <c r="B139" s="162" t="s">
        <v>110</v>
      </c>
      <c r="C139" s="163">
        <v>111248</v>
      </c>
      <c r="D139" s="163">
        <v>100583</v>
      </c>
      <c r="E139" s="163">
        <v>26093</v>
      </c>
      <c r="F139" s="163">
        <v>26467</v>
      </c>
      <c r="G139" s="163">
        <v>96562</v>
      </c>
      <c r="H139" s="163">
        <v>105830</v>
      </c>
      <c r="I139" s="164">
        <f t="shared" ref="I139:I146" si="63">IFERROR(H139/G139-1,"-")</f>
        <v>9.5979785008595497E-2</v>
      </c>
      <c r="J139" s="165">
        <f t="shared" si="60"/>
        <v>3.0558770551488905</v>
      </c>
      <c r="K139" s="163">
        <f t="shared" si="61"/>
        <v>9268</v>
      </c>
      <c r="L139" s="163">
        <f t="shared" si="62"/>
        <v>79737</v>
      </c>
      <c r="M139" s="164">
        <f t="shared" ref="M139:M146" si="64">H139/H$8</f>
        <v>2.0395825090430229E-2</v>
      </c>
    </row>
    <row r="140" spans="2:16" x14ac:dyDescent="0.25">
      <c r="B140" s="162" t="s">
        <v>113</v>
      </c>
      <c r="C140" s="163">
        <v>15410</v>
      </c>
      <c r="D140" s="163">
        <v>15093</v>
      </c>
      <c r="E140" s="163">
        <v>6042</v>
      </c>
      <c r="F140" s="163">
        <v>9298</v>
      </c>
      <c r="G140" s="163">
        <v>16587</v>
      </c>
      <c r="H140" s="163">
        <v>20785</v>
      </c>
      <c r="I140" s="164">
        <f t="shared" si="63"/>
        <v>0.25308976909628011</v>
      </c>
      <c r="J140" s="165">
        <f t="shared" si="60"/>
        <v>2.4400860642171467</v>
      </c>
      <c r="K140" s="163">
        <f t="shared" si="61"/>
        <v>4198</v>
      </c>
      <c r="L140" s="163">
        <f t="shared" si="62"/>
        <v>14743</v>
      </c>
      <c r="M140" s="164">
        <f t="shared" si="64"/>
        <v>4.0057377350901664E-3</v>
      </c>
    </row>
    <row r="141" spans="2:16" x14ac:dyDescent="0.25">
      <c r="B141" s="162" t="s">
        <v>116</v>
      </c>
      <c r="C141" s="163">
        <v>24474</v>
      </c>
      <c r="D141" s="163">
        <v>19622</v>
      </c>
      <c r="E141" s="163">
        <v>6586</v>
      </c>
      <c r="F141" s="163">
        <v>15246</v>
      </c>
      <c r="G141" s="163">
        <v>26940</v>
      </c>
      <c r="H141" s="163">
        <v>25089</v>
      </c>
      <c r="I141" s="164">
        <f t="shared" si="63"/>
        <v>-6.8708240534521181E-2</v>
      </c>
      <c r="J141" s="165">
        <f t="shared" si="60"/>
        <v>2.8094442757364106</v>
      </c>
      <c r="K141" s="163">
        <f t="shared" si="61"/>
        <v>-1851</v>
      </c>
      <c r="L141" s="163">
        <f t="shared" si="62"/>
        <v>18503</v>
      </c>
      <c r="M141" s="164">
        <f t="shared" si="64"/>
        <v>4.8352154936577903E-3</v>
      </c>
    </row>
    <row r="142" spans="2:16" x14ac:dyDescent="0.25">
      <c r="B142" s="162" t="s">
        <v>123</v>
      </c>
      <c r="C142" s="163">
        <v>4413</v>
      </c>
      <c r="D142" s="163">
        <v>3955</v>
      </c>
      <c r="E142" s="163">
        <v>1273</v>
      </c>
      <c r="F142" s="163">
        <v>4366</v>
      </c>
      <c r="G142" s="163">
        <v>9965</v>
      </c>
      <c r="H142" s="163">
        <v>8878</v>
      </c>
      <c r="I142" s="164">
        <f t="shared" si="63"/>
        <v>-0.10908178625188159</v>
      </c>
      <c r="J142" s="165">
        <f t="shared" si="60"/>
        <v>5.9740769835035348</v>
      </c>
      <c r="K142" s="163">
        <f t="shared" si="61"/>
        <v>-1087</v>
      </c>
      <c r="L142" s="163">
        <f t="shared" si="62"/>
        <v>7605</v>
      </c>
      <c r="M142" s="164">
        <f t="shared" si="64"/>
        <v>1.7109905995732737E-3</v>
      </c>
    </row>
    <row r="143" spans="2:16" x14ac:dyDescent="0.25">
      <c r="B143" s="162" t="s">
        <v>119</v>
      </c>
      <c r="C143" s="163">
        <v>4348</v>
      </c>
      <c r="D143" s="163">
        <v>4225</v>
      </c>
      <c r="E143" s="163">
        <v>1935</v>
      </c>
      <c r="F143" s="163">
        <v>3344</v>
      </c>
      <c r="G143" s="163">
        <v>4569</v>
      </c>
      <c r="H143" s="163">
        <v>5490</v>
      </c>
      <c r="I143" s="164">
        <f t="shared" si="63"/>
        <v>0.20157583716349303</v>
      </c>
      <c r="J143" s="165">
        <f t="shared" si="60"/>
        <v>1.8372093023255816</v>
      </c>
      <c r="K143" s="163">
        <f t="shared" si="61"/>
        <v>921</v>
      </c>
      <c r="L143" s="163">
        <f t="shared" si="62"/>
        <v>3555</v>
      </c>
      <c r="M143" s="164">
        <f t="shared" si="64"/>
        <v>1.0580466762398371E-3</v>
      </c>
    </row>
    <row r="144" spans="2:16" x14ac:dyDescent="0.25">
      <c r="B144" s="162" t="s">
        <v>128</v>
      </c>
      <c r="C144" s="163">
        <v>2096</v>
      </c>
      <c r="D144" s="163">
        <v>2428</v>
      </c>
      <c r="E144" s="163">
        <v>1979</v>
      </c>
      <c r="F144" s="163">
        <v>1422</v>
      </c>
      <c r="G144" s="163">
        <v>3324</v>
      </c>
      <c r="H144" s="163">
        <v>3691</v>
      </c>
      <c r="I144" s="164">
        <f t="shared" si="63"/>
        <v>0.11040914560770165</v>
      </c>
      <c r="J144" s="165">
        <f t="shared" si="60"/>
        <v>0.86508337544214253</v>
      </c>
      <c r="K144" s="163">
        <f t="shared" si="61"/>
        <v>367</v>
      </c>
      <c r="L144" s="163">
        <f t="shared" si="62"/>
        <v>1712</v>
      </c>
      <c r="M144" s="164">
        <f t="shared" si="64"/>
        <v>7.113388491805534E-4</v>
      </c>
    </row>
    <row r="145" spans="2:16" x14ac:dyDescent="0.25">
      <c r="B145" s="162" t="s">
        <v>131</v>
      </c>
      <c r="C145" s="163">
        <v>10395</v>
      </c>
      <c r="D145" s="163">
        <v>6221</v>
      </c>
      <c r="E145" s="163">
        <v>4050</v>
      </c>
      <c r="F145" s="163">
        <v>947</v>
      </c>
      <c r="G145" s="163">
        <v>2079</v>
      </c>
      <c r="H145" s="163">
        <v>2885</v>
      </c>
      <c r="I145" s="164">
        <f t="shared" si="63"/>
        <v>0.38768638768638763</v>
      </c>
      <c r="J145" s="165">
        <f t="shared" si="60"/>
        <v>-0.28765432098765431</v>
      </c>
      <c r="K145" s="163">
        <f t="shared" si="61"/>
        <v>806</v>
      </c>
      <c r="L145" s="163">
        <f t="shared" si="62"/>
        <v>-1165</v>
      </c>
      <c r="M145" s="164">
        <f t="shared" si="64"/>
        <v>5.560044919766721E-4</v>
      </c>
    </row>
    <row r="146" spans="2:16" x14ac:dyDescent="0.25">
      <c r="B146" s="168" t="s">
        <v>145</v>
      </c>
      <c r="C146" s="169">
        <f t="shared" ref="C146:H146" si="65">C138-SUM(C139:C145)</f>
        <v>48076</v>
      </c>
      <c r="D146" s="169">
        <f t="shared" si="65"/>
        <v>52520</v>
      </c>
      <c r="E146" s="169">
        <f t="shared" si="65"/>
        <v>21884</v>
      </c>
      <c r="F146" s="169">
        <f t="shared" si="65"/>
        <v>34040</v>
      </c>
      <c r="G146" s="169">
        <f t="shared" si="65"/>
        <v>68030</v>
      </c>
      <c r="H146" s="169">
        <f t="shared" si="65"/>
        <v>73928</v>
      </c>
      <c r="I146" s="170">
        <f t="shared" si="63"/>
        <v>8.6697045421137764E-2</v>
      </c>
      <c r="J146" s="171">
        <f t="shared" si="60"/>
        <v>2.3781758362273808</v>
      </c>
      <c r="K146" s="169">
        <f>H146-G146</f>
        <v>5898</v>
      </c>
      <c r="L146" s="169">
        <f t="shared" si="62"/>
        <v>52044</v>
      </c>
      <c r="M146" s="170">
        <f t="shared" si="64"/>
        <v>1.424759101658628E-2</v>
      </c>
    </row>
    <row r="147" spans="2:16" x14ac:dyDescent="0.25">
      <c r="B147" s="153" t="s">
        <v>53</v>
      </c>
      <c r="C147" s="151"/>
      <c r="D147" s="151"/>
      <c r="E147" s="151"/>
      <c r="F147" s="151"/>
      <c r="G147" s="151"/>
      <c r="H147" s="152"/>
      <c r="I147" s="152"/>
      <c r="J147" s="152"/>
      <c r="K147" s="152"/>
      <c r="L147" s="151"/>
      <c r="M147" s="151"/>
      <c r="N147" s="125"/>
      <c r="O147" s="125"/>
      <c r="P147" s="125"/>
    </row>
    <row r="148" spans="2:16" x14ac:dyDescent="0.25">
      <c r="B148" s="154" t="s">
        <v>68</v>
      </c>
      <c r="C148" s="155">
        <v>128565</v>
      </c>
      <c r="D148" s="155">
        <v>126097</v>
      </c>
      <c r="E148" s="155">
        <v>43425</v>
      </c>
      <c r="F148" s="155">
        <v>71959</v>
      </c>
      <c r="G148" s="155">
        <v>111437</v>
      </c>
      <c r="H148" s="155">
        <v>123198</v>
      </c>
      <c r="I148" s="156">
        <f>IFERROR(H148/G148-1,"-")</f>
        <v>0.10553945278498156</v>
      </c>
      <c r="J148" s="156">
        <f>IFERROR(H148/E148-1,"-")</f>
        <v>1.8370293609671848</v>
      </c>
      <c r="K148" s="155">
        <f>H148-G148</f>
        <v>11761</v>
      </c>
      <c r="L148" s="155">
        <f>H148-E148</f>
        <v>79773</v>
      </c>
      <c r="M148" s="156">
        <f>H148/H$8</f>
        <v>2.3743029948888057E-2</v>
      </c>
      <c r="N148" s="105"/>
      <c r="O148" s="105"/>
      <c r="P148" s="105"/>
    </row>
    <row r="149" spans="2:16" x14ac:dyDescent="0.25">
      <c r="B149" s="157" t="s">
        <v>97</v>
      </c>
      <c r="C149" s="158">
        <v>52082</v>
      </c>
      <c r="D149" s="158">
        <v>54208</v>
      </c>
      <c r="E149" s="158">
        <v>22164</v>
      </c>
      <c r="F149" s="158">
        <v>40392</v>
      </c>
      <c r="G149" s="158">
        <v>57756</v>
      </c>
      <c r="H149" s="158">
        <v>59696</v>
      </c>
      <c r="I149" s="159">
        <f>IFERROR(H149/G149-1,"-")</f>
        <v>3.3589583766188813E-2</v>
      </c>
      <c r="J149" s="160">
        <f t="shared" ref="J149:J160" si="66">IFERROR(H149/E149-1,"-")</f>
        <v>1.6933766468146545</v>
      </c>
      <c r="K149" s="158">
        <f t="shared" ref="K149:K159" si="67">H149-G149</f>
        <v>1940</v>
      </c>
      <c r="L149" s="158">
        <f t="shared" ref="L149:L160" si="68">H149-E149</f>
        <v>37532</v>
      </c>
      <c r="M149" s="159">
        <f>H149/H$8</f>
        <v>1.1504764004519729E-2</v>
      </c>
    </row>
    <row r="150" spans="2:16" x14ac:dyDescent="0.25">
      <c r="B150" s="162" t="s">
        <v>103</v>
      </c>
      <c r="C150" s="163">
        <v>31773</v>
      </c>
      <c r="D150" s="163">
        <v>32990</v>
      </c>
      <c r="E150" s="163">
        <v>14597</v>
      </c>
      <c r="F150" s="163">
        <v>32366</v>
      </c>
      <c r="G150" s="163">
        <v>41603</v>
      </c>
      <c r="H150" s="163">
        <v>44199</v>
      </c>
      <c r="I150" s="164">
        <f>IFERROR(H150/G150-1,"-")</f>
        <v>6.2399346200995076E-2</v>
      </c>
      <c r="J150" s="165">
        <f t="shared" si="66"/>
        <v>2.0279509488251009</v>
      </c>
      <c r="K150" s="163">
        <f t="shared" si="67"/>
        <v>2596</v>
      </c>
      <c r="L150" s="163">
        <f t="shared" si="68"/>
        <v>29602</v>
      </c>
      <c r="M150" s="164">
        <f>H150/H$8</f>
        <v>8.5181429951046543E-3</v>
      </c>
    </row>
    <row r="151" spans="2:16" x14ac:dyDescent="0.25">
      <c r="B151" s="162" t="s">
        <v>100</v>
      </c>
      <c r="C151" s="163">
        <v>20309</v>
      </c>
      <c r="D151" s="163">
        <v>21218</v>
      </c>
      <c r="E151" s="163">
        <v>7567</v>
      </c>
      <c r="F151" s="163">
        <v>8026</v>
      </c>
      <c r="G151" s="163">
        <v>16153</v>
      </c>
      <c r="H151" s="163">
        <v>15497</v>
      </c>
      <c r="I151" s="164">
        <f>IFERROR(H151/G151-1,"-")</f>
        <v>-4.0611651086485456E-2</v>
      </c>
      <c r="J151" s="165">
        <f t="shared" si="66"/>
        <v>1.0479714550019823</v>
      </c>
      <c r="K151" s="163">
        <f t="shared" si="67"/>
        <v>-656</v>
      </c>
      <c r="L151" s="163">
        <f t="shared" si="68"/>
        <v>7930</v>
      </c>
      <c r="M151" s="164">
        <f>H151/H$8</f>
        <v>2.9866210094150738E-3</v>
      </c>
    </row>
    <row r="152" spans="2:16" x14ac:dyDescent="0.25">
      <c r="B152" s="157" t="s">
        <v>107</v>
      </c>
      <c r="C152" s="158">
        <v>76483</v>
      </c>
      <c r="D152" s="158">
        <v>71889</v>
      </c>
      <c r="E152" s="158">
        <v>21261</v>
      </c>
      <c r="F152" s="158">
        <v>31567</v>
      </c>
      <c r="G152" s="158">
        <v>53681</v>
      </c>
      <c r="H152" s="158">
        <v>63502</v>
      </c>
      <c r="I152" s="159">
        <f>IFERROR(H152/G152-1,"-")</f>
        <v>0.18295113727389589</v>
      </c>
      <c r="J152" s="160">
        <f t="shared" si="66"/>
        <v>1.9867833121678191</v>
      </c>
      <c r="K152" s="158">
        <f t="shared" si="67"/>
        <v>9821</v>
      </c>
      <c r="L152" s="158">
        <f t="shared" si="68"/>
        <v>42241</v>
      </c>
      <c r="M152" s="159">
        <f>H152/H$8</f>
        <v>1.223826594436833E-2</v>
      </c>
    </row>
    <row r="153" spans="2:16" x14ac:dyDescent="0.25">
      <c r="B153" s="162" t="s">
        <v>110</v>
      </c>
      <c r="C153" s="163">
        <v>22776</v>
      </c>
      <c r="D153" s="163">
        <v>21798</v>
      </c>
      <c r="E153" s="163">
        <v>5789</v>
      </c>
      <c r="F153" s="163">
        <v>5609</v>
      </c>
      <c r="G153" s="163">
        <v>19238</v>
      </c>
      <c r="H153" s="163">
        <v>18996</v>
      </c>
      <c r="I153" s="164">
        <f t="shared" ref="I153:I160" si="69">IFERROR(H153/G153-1,"-")</f>
        <v>-1.2579270194406855E-2</v>
      </c>
      <c r="J153" s="165">
        <f t="shared" si="66"/>
        <v>2.2813957505614098</v>
      </c>
      <c r="K153" s="163">
        <f t="shared" si="67"/>
        <v>-242</v>
      </c>
      <c r="L153" s="163">
        <f t="shared" si="68"/>
        <v>13207</v>
      </c>
      <c r="M153" s="164">
        <f t="shared" ref="M153:M160" si="70">H153/H$8</f>
        <v>3.6609571333063649E-3</v>
      </c>
    </row>
    <row r="154" spans="2:16" x14ac:dyDescent="0.25">
      <c r="B154" s="162" t="s">
        <v>113</v>
      </c>
      <c r="C154" s="163">
        <v>22752</v>
      </c>
      <c r="D154" s="163">
        <v>18523</v>
      </c>
      <c r="E154" s="163">
        <v>5079</v>
      </c>
      <c r="F154" s="163">
        <v>8623</v>
      </c>
      <c r="G154" s="163">
        <v>11385</v>
      </c>
      <c r="H154" s="163">
        <v>12605</v>
      </c>
      <c r="I154" s="164">
        <f t="shared" si="69"/>
        <v>0.10715854194115071</v>
      </c>
      <c r="J154" s="165">
        <f t="shared" si="66"/>
        <v>1.4817877534947823</v>
      </c>
      <c r="K154" s="163">
        <f t="shared" si="67"/>
        <v>1220</v>
      </c>
      <c r="L154" s="163">
        <f t="shared" si="68"/>
        <v>7526</v>
      </c>
      <c r="M154" s="164">
        <f t="shared" si="70"/>
        <v>2.4292674597455638E-3</v>
      </c>
    </row>
    <row r="155" spans="2:16" x14ac:dyDescent="0.25">
      <c r="B155" s="162" t="s">
        <v>116</v>
      </c>
      <c r="C155" s="163">
        <v>11086</v>
      </c>
      <c r="D155" s="163">
        <v>9905</v>
      </c>
      <c r="E155" s="163">
        <v>2317</v>
      </c>
      <c r="F155" s="163">
        <v>5206</v>
      </c>
      <c r="G155" s="163">
        <v>6579</v>
      </c>
      <c r="H155" s="163">
        <v>10130</v>
      </c>
      <c r="I155" s="164">
        <f t="shared" si="69"/>
        <v>0.53974768201854384</v>
      </c>
      <c r="J155" s="165">
        <f t="shared" si="66"/>
        <v>3.3720328010358225</v>
      </c>
      <c r="K155" s="163">
        <f t="shared" si="67"/>
        <v>3551</v>
      </c>
      <c r="L155" s="163">
        <f t="shared" si="68"/>
        <v>7813</v>
      </c>
      <c r="M155" s="164">
        <f t="shared" si="70"/>
        <v>1.9522792040636702E-3</v>
      </c>
    </row>
    <row r="156" spans="2:16" x14ac:dyDescent="0.25">
      <c r="B156" s="162" t="s">
        <v>123</v>
      </c>
      <c r="C156" s="163">
        <v>1463</v>
      </c>
      <c r="D156" s="163">
        <v>1673</v>
      </c>
      <c r="E156" s="163">
        <v>600</v>
      </c>
      <c r="F156" s="163">
        <v>927</v>
      </c>
      <c r="G156" s="163">
        <v>1690</v>
      </c>
      <c r="H156" s="163">
        <v>2031</v>
      </c>
      <c r="I156" s="164">
        <f t="shared" si="69"/>
        <v>0.20177514792899398</v>
      </c>
      <c r="J156" s="165">
        <f t="shared" si="66"/>
        <v>2.3849999999999998</v>
      </c>
      <c r="K156" s="163">
        <f t="shared" si="67"/>
        <v>341</v>
      </c>
      <c r="L156" s="163">
        <f t="shared" si="68"/>
        <v>1431</v>
      </c>
      <c r="M156" s="164">
        <f t="shared" si="70"/>
        <v>3.9141945345047525E-4</v>
      </c>
    </row>
    <row r="157" spans="2:16" x14ac:dyDescent="0.25">
      <c r="B157" s="162" t="s">
        <v>119</v>
      </c>
      <c r="C157" s="163">
        <v>2483</v>
      </c>
      <c r="D157" s="163">
        <v>3007</v>
      </c>
      <c r="E157" s="163">
        <v>1505</v>
      </c>
      <c r="F157" s="163">
        <v>1749</v>
      </c>
      <c r="G157" s="163">
        <v>2959</v>
      </c>
      <c r="H157" s="163">
        <v>3062</v>
      </c>
      <c r="I157" s="164">
        <f t="shared" si="69"/>
        <v>3.480905711388993E-2</v>
      </c>
      <c r="J157" s="165">
        <f t="shared" si="66"/>
        <v>1.0345514950166113</v>
      </c>
      <c r="K157" s="163">
        <f t="shared" si="67"/>
        <v>103</v>
      </c>
      <c r="L157" s="163">
        <f t="shared" si="68"/>
        <v>1557</v>
      </c>
      <c r="M157" s="164">
        <f t="shared" si="70"/>
        <v>5.9011637935271061E-4</v>
      </c>
    </row>
    <row r="158" spans="2:16" x14ac:dyDescent="0.25">
      <c r="B158" s="162" t="s">
        <v>128</v>
      </c>
      <c r="C158" s="163">
        <v>443</v>
      </c>
      <c r="D158" s="163">
        <v>472</v>
      </c>
      <c r="E158" s="163">
        <v>354</v>
      </c>
      <c r="F158" s="163">
        <v>292</v>
      </c>
      <c r="G158" s="163">
        <v>497</v>
      </c>
      <c r="H158" s="163">
        <v>676</v>
      </c>
      <c r="I158" s="164">
        <f t="shared" si="69"/>
        <v>0.36016096579476864</v>
      </c>
      <c r="J158" s="165">
        <f t="shared" si="66"/>
        <v>0.90960451977401124</v>
      </c>
      <c r="K158" s="163">
        <f t="shared" si="67"/>
        <v>179</v>
      </c>
      <c r="L158" s="163">
        <f t="shared" si="68"/>
        <v>322</v>
      </c>
      <c r="M158" s="164">
        <f t="shared" si="70"/>
        <v>1.3028042862261018E-4</v>
      </c>
    </row>
    <row r="159" spans="2:16" x14ac:dyDescent="0.25">
      <c r="B159" s="162" t="s">
        <v>131</v>
      </c>
      <c r="C159" s="163">
        <v>1135</v>
      </c>
      <c r="D159" s="163">
        <v>1062</v>
      </c>
      <c r="E159" s="163">
        <v>441</v>
      </c>
      <c r="F159" s="163">
        <v>454</v>
      </c>
      <c r="G159" s="163">
        <v>656</v>
      </c>
      <c r="H159" s="163">
        <v>941</v>
      </c>
      <c r="I159" s="164">
        <f t="shared" si="69"/>
        <v>0.43445121951219523</v>
      </c>
      <c r="J159" s="165">
        <f t="shared" si="66"/>
        <v>1.1337868480725621</v>
      </c>
      <c r="K159" s="163">
        <f t="shared" si="67"/>
        <v>285</v>
      </c>
      <c r="L159" s="163">
        <f t="shared" si="68"/>
        <v>500</v>
      </c>
      <c r="M159" s="164">
        <f t="shared" si="70"/>
        <v>1.8135189842289373E-4</v>
      </c>
    </row>
    <row r="160" spans="2:16" x14ac:dyDescent="0.25">
      <c r="B160" s="168" t="s">
        <v>145</v>
      </c>
      <c r="C160" s="169">
        <f t="shared" ref="C160:H160" si="71">C152-SUM(C153:C159)</f>
        <v>14345</v>
      </c>
      <c r="D160" s="169">
        <f t="shared" si="71"/>
        <v>15449</v>
      </c>
      <c r="E160" s="169">
        <f t="shared" si="71"/>
        <v>5176</v>
      </c>
      <c r="F160" s="169">
        <f t="shared" si="71"/>
        <v>8707</v>
      </c>
      <c r="G160" s="169">
        <f t="shared" si="71"/>
        <v>10677</v>
      </c>
      <c r="H160" s="169">
        <f t="shared" si="71"/>
        <v>15061</v>
      </c>
      <c r="I160" s="170">
        <f t="shared" si="69"/>
        <v>0.41060222909056843</v>
      </c>
      <c r="J160" s="171">
        <f t="shared" si="66"/>
        <v>1.9097758887171561</v>
      </c>
      <c r="K160" s="169">
        <f>H160-G160</f>
        <v>4384</v>
      </c>
      <c r="L160" s="169">
        <f t="shared" si="68"/>
        <v>9885</v>
      </c>
      <c r="M160" s="170">
        <f t="shared" si="70"/>
        <v>2.9025939874040411E-3</v>
      </c>
    </row>
    <row r="161" spans="2:13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</row>
    <row r="162" spans="2:13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</row>
  </sheetData>
  <mergeCells count="2">
    <mergeCell ref="C5:M5"/>
    <mergeCell ref="Q5:AA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5797F-BBB2-4FD7-BE80-C78EB428655A}">
  <sheetPr>
    <tabColor theme="7" tint="0.79998168889431442"/>
  </sheetPr>
  <dimension ref="A1:V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1" width="13.7109375" customWidth="1"/>
    <col min="14" max="22" width="11.42578125" hidden="1" customWidth="1"/>
  </cols>
  <sheetData>
    <row r="1" spans="1:22" ht="42.75" customHeight="1" x14ac:dyDescent="0.25"/>
    <row r="2" spans="1:22" ht="18" customHeight="1" x14ac:dyDescent="0.25"/>
    <row r="3" spans="1:22" x14ac:dyDescent="0.25">
      <c r="B3" s="56"/>
    </row>
    <row r="6" spans="1:22" ht="42" customHeight="1" thickBot="1" x14ac:dyDescent="0.3">
      <c r="B6" s="263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63"/>
      <c r="D6" s="263"/>
      <c r="E6" s="263"/>
      <c r="F6" s="263"/>
      <c r="G6" s="263"/>
      <c r="H6" s="263"/>
      <c r="I6" s="263"/>
      <c r="J6" s="263"/>
      <c r="K6" s="263"/>
      <c r="N6" s="263" t="s">
        <v>250</v>
      </c>
      <c r="O6" s="263"/>
      <c r="P6" s="263"/>
      <c r="Q6" s="263"/>
      <c r="R6" s="263"/>
      <c r="S6" s="263"/>
      <c r="T6" s="263"/>
      <c r="U6" s="263"/>
      <c r="V6" s="263"/>
    </row>
    <row r="7" spans="1:22" ht="6" customHeight="1" x14ac:dyDescent="0.25"/>
    <row r="8" spans="1:22" ht="15.75" x14ac:dyDescent="0.25">
      <c r="B8" s="143"/>
      <c r="C8" s="298" t="s">
        <v>43</v>
      </c>
      <c r="D8" s="299"/>
      <c r="E8" s="299"/>
      <c r="F8" s="299"/>
      <c r="G8" s="299"/>
      <c r="H8" s="299"/>
      <c r="I8" s="299"/>
      <c r="J8" s="299"/>
      <c r="K8" s="299"/>
    </row>
    <row r="9" spans="1:22" s="144" customFormat="1" ht="72" customHeight="1" x14ac:dyDescent="0.25">
      <c r="A9"/>
      <c r="B9" s="145"/>
      <c r="C9" s="172" t="s">
        <v>217</v>
      </c>
      <c r="D9" s="172" t="s">
        <v>228</v>
      </c>
      <c r="E9" s="172" t="s">
        <v>218</v>
      </c>
      <c r="F9" s="172" t="s">
        <v>219</v>
      </c>
      <c r="G9" s="172" t="s">
        <v>220</v>
      </c>
      <c r="H9" s="172" t="s">
        <v>221</v>
      </c>
      <c r="I9" s="173" t="str">
        <f>CONCATENATE("var. ",RIGHT(H9,2),"/",RIGHT(G9,2))</f>
        <v>var. 24/23</v>
      </c>
      <c r="J9" s="173" t="str">
        <f>CONCATENATE("var. ",RIGHT(H9,2),"/",RIGHT(C9,2))</f>
        <v>var. 24/19</v>
      </c>
      <c r="K9" s="173" t="str">
        <f>CONCATENATE("Cuota s/ total lugares de residencia ",RIGHT(H9,4))</f>
        <v>Cuota s/ total lugares de residencia 2024</v>
      </c>
      <c r="N9" s="145"/>
      <c r="O9" s="172" t="s">
        <v>217</v>
      </c>
      <c r="P9" s="172" t="s">
        <v>218</v>
      </c>
      <c r="Q9" s="172" t="s">
        <v>219</v>
      </c>
      <c r="R9" s="172" t="s">
        <v>220</v>
      </c>
      <c r="S9" s="172" t="s">
        <v>221</v>
      </c>
      <c r="T9" s="173" t="str">
        <f>CONCATENATE("var. ",RIGHT(S9,2),"/",RIGHT(R9,2))</f>
        <v>var. 24/23</v>
      </c>
      <c r="U9" s="173" t="str">
        <f>CONCATENATE("var. ",RIGHT(S9,2),"/",RIGHT(O9,2))</f>
        <v>var. 24/19</v>
      </c>
      <c r="V9" s="173" t="str">
        <f>CONCATENATE("Cuota s/ total lugares de residencia ",RIGHT(S9,4))</f>
        <v>Cuota s/ total lugares de residencia 2024</v>
      </c>
    </row>
    <row r="10" spans="1:22" x14ac:dyDescent="0.25">
      <c r="B10" s="150" t="s">
        <v>43</v>
      </c>
      <c r="C10" s="151"/>
      <c r="D10" s="151"/>
      <c r="E10" s="151"/>
      <c r="F10" s="151"/>
      <c r="G10" s="151"/>
      <c r="H10" s="151"/>
      <c r="I10" s="152"/>
      <c r="J10" s="152"/>
      <c r="K10" s="152"/>
      <c r="N10" s="153" t="s">
        <v>46</v>
      </c>
      <c r="O10" s="174"/>
      <c r="P10" s="174"/>
      <c r="Q10" s="174"/>
      <c r="R10" s="174"/>
      <c r="S10" s="174"/>
      <c r="T10" s="175"/>
      <c r="U10" s="175"/>
      <c r="V10" s="175"/>
    </row>
    <row r="11" spans="1:22" x14ac:dyDescent="0.25">
      <c r="B11" s="154" t="s">
        <v>68</v>
      </c>
      <c r="C11" s="176">
        <v>471694</v>
      </c>
      <c r="D11" s="176">
        <v>83016</v>
      </c>
      <c r="E11" s="176">
        <v>411047</v>
      </c>
      <c r="F11" s="176">
        <v>487953</v>
      </c>
      <c r="G11" s="176">
        <v>524477</v>
      </c>
      <c r="H11" s="176">
        <v>515668</v>
      </c>
      <c r="I11" s="177">
        <f t="shared" ref="I11:I23" si="0">IFERROR(H11/G11-1,"-")</f>
        <v>-1.6795779414540579E-2</v>
      </c>
      <c r="J11" s="177">
        <f t="shared" ref="J11:J23" si="1">IFERROR(H11/C11-1,"-")</f>
        <v>9.3225692928042392E-2</v>
      </c>
      <c r="K11" s="177">
        <f>H11/H11</f>
        <v>1</v>
      </c>
      <c r="L11" s="79"/>
      <c r="M11" s="79"/>
      <c r="N11" s="154" t="s">
        <v>68</v>
      </c>
      <c r="O11" s="176">
        <v>5082</v>
      </c>
      <c r="P11" s="176">
        <v>3386</v>
      </c>
      <c r="Q11" s="176">
        <v>4319</v>
      </c>
      <c r="R11" s="176">
        <v>4906</v>
      </c>
      <c r="S11" s="176">
        <v>3729</v>
      </c>
      <c r="T11" s="177">
        <f t="shared" ref="T11:T23" si="2">IFERROR(S11/R11-1,"-")</f>
        <v>-0.23991031390134532</v>
      </c>
      <c r="U11" s="177">
        <f t="shared" ref="U11:U23" si="3">IFERROR(S11/O11-1,"-")</f>
        <v>-0.26623376623376627</v>
      </c>
      <c r="V11" s="177">
        <f>S11/S11</f>
        <v>1</v>
      </c>
    </row>
    <row r="12" spans="1:22" x14ac:dyDescent="0.25">
      <c r="B12" s="157" t="s">
        <v>97</v>
      </c>
      <c r="C12" s="158">
        <v>75847</v>
      </c>
      <c r="D12" s="158">
        <v>25270</v>
      </c>
      <c r="E12" s="158">
        <v>57653</v>
      </c>
      <c r="F12" s="158">
        <v>72169</v>
      </c>
      <c r="G12" s="158">
        <v>66104</v>
      </c>
      <c r="H12" s="158">
        <v>77490</v>
      </c>
      <c r="I12" s="159">
        <f t="shared" si="0"/>
        <v>0.17224373714147401</v>
      </c>
      <c r="J12" s="160">
        <f t="shared" si="1"/>
        <v>2.166203013962309E-2</v>
      </c>
      <c r="K12" s="159">
        <f>H12/H11</f>
        <v>0.15027110466424135</v>
      </c>
      <c r="L12" s="79"/>
      <c r="M12" s="79"/>
      <c r="N12" s="157" t="s">
        <v>97</v>
      </c>
      <c r="O12" s="158">
        <v>765</v>
      </c>
      <c r="P12" s="158">
        <v>188</v>
      </c>
      <c r="Q12" s="158">
        <v>720</v>
      </c>
      <c r="R12" s="158">
        <v>802</v>
      </c>
      <c r="S12" s="158">
        <v>273</v>
      </c>
      <c r="T12" s="159">
        <f t="shared" si="2"/>
        <v>-0.65960099750623447</v>
      </c>
      <c r="U12" s="160">
        <f t="shared" si="3"/>
        <v>-0.64313725490196072</v>
      </c>
      <c r="V12" s="159">
        <f>S12/S11</f>
        <v>7.3209975864843124E-2</v>
      </c>
    </row>
    <row r="13" spans="1:22" x14ac:dyDescent="0.25">
      <c r="B13" s="162" t="s">
        <v>103</v>
      </c>
      <c r="C13" s="163">
        <v>26313</v>
      </c>
      <c r="D13" s="163">
        <v>14141</v>
      </c>
      <c r="E13" s="163">
        <v>25106</v>
      </c>
      <c r="F13" s="163">
        <v>25211</v>
      </c>
      <c r="G13" s="163">
        <v>23615</v>
      </c>
      <c r="H13" s="163">
        <v>27557</v>
      </c>
      <c r="I13" s="164">
        <f t="shared" si="0"/>
        <v>0.16692780012703801</v>
      </c>
      <c r="J13" s="165">
        <f t="shared" si="1"/>
        <v>4.7277011363204391E-2</v>
      </c>
      <c r="K13" s="164">
        <f>H13/H11</f>
        <v>5.3439422263937261E-2</v>
      </c>
      <c r="L13" s="79"/>
      <c r="M13" s="79"/>
      <c r="N13" s="162" t="s">
        <v>103</v>
      </c>
      <c r="O13" s="163">
        <v>402</v>
      </c>
      <c r="P13" s="163">
        <v>15</v>
      </c>
      <c r="Q13" s="163">
        <v>159</v>
      </c>
      <c r="R13" s="163">
        <v>392</v>
      </c>
      <c r="S13" s="163">
        <v>3</v>
      </c>
      <c r="T13" s="164">
        <f t="shared" si="2"/>
        <v>-0.99234693877551017</v>
      </c>
      <c r="U13" s="165">
        <f t="shared" si="3"/>
        <v>-0.9925373134328358</v>
      </c>
      <c r="V13" s="164">
        <f>S13/S11</f>
        <v>8.045052292839903E-4</v>
      </c>
    </row>
    <row r="14" spans="1:22" x14ac:dyDescent="0.25">
      <c r="B14" s="162" t="s">
        <v>100</v>
      </c>
      <c r="C14" s="163">
        <v>49534</v>
      </c>
      <c r="D14" s="163">
        <v>11129</v>
      </c>
      <c r="E14" s="163">
        <v>32547</v>
      </c>
      <c r="F14" s="163">
        <v>46958</v>
      </c>
      <c r="G14" s="163">
        <v>42489</v>
      </c>
      <c r="H14" s="163">
        <v>49933</v>
      </c>
      <c r="I14" s="164">
        <f t="shared" si="0"/>
        <v>0.17519828661535919</v>
      </c>
      <c r="J14" s="165">
        <f t="shared" si="1"/>
        <v>8.0550732829975935E-3</v>
      </c>
      <c r="K14" s="164">
        <f>H14/H11</f>
        <v>9.683168240030407E-2</v>
      </c>
      <c r="L14" s="79"/>
      <c r="M14" s="79"/>
      <c r="N14" s="162" t="s">
        <v>100</v>
      </c>
      <c r="O14" s="163">
        <v>363</v>
      </c>
      <c r="P14" s="163">
        <v>173</v>
      </c>
      <c r="Q14" s="163">
        <v>561</v>
      </c>
      <c r="R14" s="163">
        <v>410</v>
      </c>
      <c r="S14" s="163">
        <v>270</v>
      </c>
      <c r="T14" s="164">
        <f t="shared" si="2"/>
        <v>-0.34146341463414631</v>
      </c>
      <c r="U14" s="165">
        <f t="shared" si="3"/>
        <v>-0.25619834710743805</v>
      </c>
      <c r="V14" s="164">
        <f>S14/S11</f>
        <v>7.2405470635559133E-2</v>
      </c>
    </row>
    <row r="15" spans="1:22" x14ac:dyDescent="0.25">
      <c r="B15" s="157" t="s">
        <v>107</v>
      </c>
      <c r="C15" s="158">
        <v>395847</v>
      </c>
      <c r="D15" s="158">
        <v>57746</v>
      </c>
      <c r="E15" s="158">
        <v>353394</v>
      </c>
      <c r="F15" s="158">
        <v>415784</v>
      </c>
      <c r="G15" s="158">
        <v>458373</v>
      </c>
      <c r="H15" s="158">
        <v>438178</v>
      </c>
      <c r="I15" s="159">
        <f t="shared" si="0"/>
        <v>-4.4058005161735081E-2</v>
      </c>
      <c r="J15" s="160">
        <f t="shared" si="1"/>
        <v>0.10693778151659616</v>
      </c>
      <c r="K15" s="159">
        <f>H15/H11</f>
        <v>0.84972889533575868</v>
      </c>
      <c r="L15" s="79"/>
      <c r="M15" s="79"/>
      <c r="N15" s="157" t="s">
        <v>107</v>
      </c>
      <c r="O15" s="158">
        <v>4317</v>
      </c>
      <c r="P15" s="158">
        <v>3198</v>
      </c>
      <c r="Q15" s="158">
        <v>3599</v>
      </c>
      <c r="R15" s="158">
        <v>4104</v>
      </c>
      <c r="S15" s="158">
        <v>3456</v>
      </c>
      <c r="T15" s="159">
        <f t="shared" si="2"/>
        <v>-0.15789473684210531</v>
      </c>
      <c r="U15" s="160">
        <f t="shared" si="3"/>
        <v>-0.19944405837387069</v>
      </c>
      <c r="V15" s="159">
        <f>S15/S11</f>
        <v>0.92679002413515688</v>
      </c>
    </row>
    <row r="16" spans="1:22" x14ac:dyDescent="0.25">
      <c r="B16" s="162" t="s">
        <v>110</v>
      </c>
      <c r="C16" s="163">
        <v>155973</v>
      </c>
      <c r="D16" s="163">
        <v>28245</v>
      </c>
      <c r="E16" s="163">
        <v>128680</v>
      </c>
      <c r="F16" s="163">
        <v>170233</v>
      </c>
      <c r="G16" s="163">
        <v>194515</v>
      </c>
      <c r="H16" s="163">
        <v>187225</v>
      </c>
      <c r="I16" s="164">
        <f t="shared" si="0"/>
        <v>-3.7477829473305357E-2</v>
      </c>
      <c r="J16" s="165">
        <f t="shared" si="1"/>
        <v>0.20036801241240476</v>
      </c>
      <c r="K16" s="164">
        <f>H16/H11</f>
        <v>0.36307275223593477</v>
      </c>
      <c r="L16" s="79"/>
      <c r="M16" s="79"/>
      <c r="N16" s="162" t="s">
        <v>110</v>
      </c>
      <c r="O16" s="163">
        <v>964</v>
      </c>
      <c r="P16" s="163">
        <v>882</v>
      </c>
      <c r="Q16" s="163">
        <v>1021</v>
      </c>
      <c r="R16" s="163">
        <v>1074</v>
      </c>
      <c r="S16" s="163">
        <v>1114</v>
      </c>
      <c r="T16" s="164">
        <f t="shared" si="2"/>
        <v>3.7243947858472959E-2</v>
      </c>
      <c r="U16" s="165">
        <f t="shared" si="3"/>
        <v>0.15560165975103724</v>
      </c>
      <c r="V16" s="164">
        <f>S16/S11</f>
        <v>0.29873960847412173</v>
      </c>
    </row>
    <row r="17" spans="1:22" x14ac:dyDescent="0.25">
      <c r="B17" s="162" t="s">
        <v>113</v>
      </c>
      <c r="C17" s="163">
        <v>57337</v>
      </c>
      <c r="D17" s="163">
        <v>8510</v>
      </c>
      <c r="E17" s="163">
        <v>52678</v>
      </c>
      <c r="F17" s="163">
        <v>54243</v>
      </c>
      <c r="G17" s="163">
        <v>57698</v>
      </c>
      <c r="H17" s="163">
        <v>56698</v>
      </c>
      <c r="I17" s="164">
        <f t="shared" si="0"/>
        <v>-1.7331623279836395E-2</v>
      </c>
      <c r="J17" s="165">
        <f t="shared" si="1"/>
        <v>-1.1144636098854188E-2</v>
      </c>
      <c r="K17" s="164">
        <f>H17/H11</f>
        <v>0.1099505883630553</v>
      </c>
      <c r="L17" s="79"/>
      <c r="M17" s="79"/>
      <c r="N17" s="162" t="s">
        <v>113</v>
      </c>
      <c r="O17" s="163">
        <v>1703</v>
      </c>
      <c r="P17" s="163">
        <v>1217</v>
      </c>
      <c r="Q17" s="163">
        <v>857</v>
      </c>
      <c r="R17" s="163">
        <v>1277</v>
      </c>
      <c r="S17" s="163">
        <v>870</v>
      </c>
      <c r="T17" s="164">
        <f t="shared" si="2"/>
        <v>-0.31871574001566172</v>
      </c>
      <c r="U17" s="165">
        <f t="shared" si="3"/>
        <v>-0.48913681738109216</v>
      </c>
      <c r="V17" s="164">
        <f>S17/S11</f>
        <v>0.2333065164923572</v>
      </c>
    </row>
    <row r="18" spans="1:22" x14ac:dyDescent="0.25">
      <c r="B18" s="162" t="s">
        <v>116</v>
      </c>
      <c r="C18" s="163">
        <v>15213</v>
      </c>
      <c r="D18" s="163">
        <v>1804</v>
      </c>
      <c r="E18" s="163">
        <v>20466</v>
      </c>
      <c r="F18" s="163">
        <v>19838</v>
      </c>
      <c r="G18" s="163">
        <v>20889</v>
      </c>
      <c r="H18" s="163">
        <v>18544</v>
      </c>
      <c r="I18" s="164">
        <f t="shared" si="0"/>
        <v>-0.11226004116999377</v>
      </c>
      <c r="J18" s="165">
        <f t="shared" si="1"/>
        <v>0.21895747058436865</v>
      </c>
      <c r="K18" s="164">
        <f>H18/H11</f>
        <v>3.5961122272469885E-2</v>
      </c>
      <c r="L18" s="79"/>
      <c r="M18" s="79"/>
      <c r="N18" s="162" t="s">
        <v>116</v>
      </c>
      <c r="O18" s="163">
        <v>145</v>
      </c>
      <c r="P18" s="163">
        <v>158</v>
      </c>
      <c r="Q18" s="163">
        <v>266</v>
      </c>
      <c r="R18" s="163">
        <v>266</v>
      </c>
      <c r="S18" s="163">
        <v>194</v>
      </c>
      <c r="T18" s="164">
        <f t="shared" si="2"/>
        <v>-0.27067669172932329</v>
      </c>
      <c r="U18" s="165">
        <f t="shared" si="3"/>
        <v>0.33793103448275863</v>
      </c>
      <c r="V18" s="164">
        <f>S18/S11</f>
        <v>5.2024671493698042E-2</v>
      </c>
    </row>
    <row r="19" spans="1:22" x14ac:dyDescent="0.25">
      <c r="B19" s="162" t="s">
        <v>123</v>
      </c>
      <c r="C19" s="163">
        <v>11382</v>
      </c>
      <c r="D19" s="163">
        <v>1561</v>
      </c>
      <c r="E19" s="163">
        <v>18161</v>
      </c>
      <c r="F19" s="163">
        <v>13953</v>
      </c>
      <c r="G19" s="163">
        <v>15011</v>
      </c>
      <c r="H19" s="163">
        <v>15707</v>
      </c>
      <c r="I19" s="164">
        <f t="shared" si="0"/>
        <v>4.6365998267936748E-2</v>
      </c>
      <c r="J19" s="165">
        <f t="shared" si="1"/>
        <v>0.37998594271656994</v>
      </c>
      <c r="K19" s="164">
        <f>H19/H11</f>
        <v>3.0459520466656842E-2</v>
      </c>
      <c r="L19" s="79"/>
      <c r="M19" s="79"/>
      <c r="N19" s="162" t="s">
        <v>123</v>
      </c>
      <c r="O19" s="163">
        <v>49</v>
      </c>
      <c r="P19" s="163">
        <v>65</v>
      </c>
      <c r="Q19" s="163">
        <v>99</v>
      </c>
      <c r="R19" s="163">
        <v>154</v>
      </c>
      <c r="S19" s="163">
        <v>122</v>
      </c>
      <c r="T19" s="164">
        <f t="shared" si="2"/>
        <v>-0.20779220779220775</v>
      </c>
      <c r="U19" s="165">
        <f t="shared" si="3"/>
        <v>1.489795918367347</v>
      </c>
      <c r="V19" s="164">
        <f>S19/S11</f>
        <v>3.2716545990882272E-2</v>
      </c>
    </row>
    <row r="20" spans="1:22" x14ac:dyDescent="0.25">
      <c r="B20" s="162" t="s">
        <v>119</v>
      </c>
      <c r="C20" s="163">
        <v>15506</v>
      </c>
      <c r="D20" s="163">
        <v>2422</v>
      </c>
      <c r="E20" s="163">
        <v>23965</v>
      </c>
      <c r="F20" s="163">
        <v>18333</v>
      </c>
      <c r="G20" s="163">
        <v>18765</v>
      </c>
      <c r="H20" s="163">
        <v>17077</v>
      </c>
      <c r="I20" s="164">
        <f t="shared" si="0"/>
        <v>-8.9954702904343153E-2</v>
      </c>
      <c r="J20" s="165">
        <f t="shared" si="1"/>
        <v>0.10131561976009285</v>
      </c>
      <c r="K20" s="164">
        <f>H20/H11</f>
        <v>3.311626860693314E-2</v>
      </c>
      <c r="L20" s="79"/>
      <c r="M20" s="79"/>
      <c r="N20" s="162" t="s">
        <v>119</v>
      </c>
      <c r="O20" s="163">
        <v>76</v>
      </c>
      <c r="P20" s="163">
        <v>147</v>
      </c>
      <c r="Q20" s="163">
        <v>45</v>
      </c>
      <c r="R20" s="163">
        <v>80</v>
      </c>
      <c r="S20" s="163">
        <v>115</v>
      </c>
      <c r="T20" s="164">
        <f t="shared" si="2"/>
        <v>0.4375</v>
      </c>
      <c r="U20" s="165">
        <f t="shared" si="3"/>
        <v>0.51315789473684204</v>
      </c>
      <c r="V20" s="164">
        <f>S20/S11</f>
        <v>3.0839367122552964E-2</v>
      </c>
    </row>
    <row r="21" spans="1:22" x14ac:dyDescent="0.25">
      <c r="B21" s="162" t="s">
        <v>128</v>
      </c>
      <c r="C21" s="163">
        <v>9460</v>
      </c>
      <c r="D21" s="163">
        <v>94</v>
      </c>
      <c r="E21" s="163">
        <v>10721</v>
      </c>
      <c r="F21" s="163">
        <v>11435</v>
      </c>
      <c r="G21" s="163">
        <v>10129</v>
      </c>
      <c r="H21" s="163">
        <v>9303</v>
      </c>
      <c r="I21" s="164">
        <f t="shared" si="0"/>
        <v>-8.1548030407740169E-2</v>
      </c>
      <c r="J21" s="165">
        <f t="shared" si="1"/>
        <v>-1.6596194503171291E-2</v>
      </c>
      <c r="K21" s="164">
        <f>H21/H11</f>
        <v>1.8040677335029516E-2</v>
      </c>
      <c r="L21" s="79"/>
      <c r="M21" s="79"/>
      <c r="N21" s="162" t="s">
        <v>128</v>
      </c>
      <c r="O21" s="163">
        <v>58</v>
      </c>
      <c r="P21" s="163">
        <v>30</v>
      </c>
      <c r="Q21" s="163">
        <v>21</v>
      </c>
      <c r="R21" s="163">
        <v>19</v>
      </c>
      <c r="S21" s="163">
        <v>9</v>
      </c>
      <c r="T21" s="164">
        <f t="shared" si="2"/>
        <v>-0.52631578947368429</v>
      </c>
      <c r="U21" s="165">
        <f t="shared" si="3"/>
        <v>-0.84482758620689657</v>
      </c>
      <c r="V21" s="164">
        <f>S21/S11</f>
        <v>2.4135156878519709E-3</v>
      </c>
    </row>
    <row r="22" spans="1:22" x14ac:dyDescent="0.25">
      <c r="A22" s="167"/>
      <c r="B22" s="162" t="s">
        <v>131</v>
      </c>
      <c r="C22" s="163">
        <v>20792</v>
      </c>
      <c r="D22" s="163">
        <v>1126</v>
      </c>
      <c r="E22" s="163">
        <v>10433</v>
      </c>
      <c r="F22" s="163">
        <v>14392</v>
      </c>
      <c r="G22" s="163">
        <v>14296</v>
      </c>
      <c r="H22" s="163">
        <v>11425</v>
      </c>
      <c r="I22" s="164">
        <f t="shared" si="0"/>
        <v>-0.20082540570789031</v>
      </c>
      <c r="J22" s="165">
        <f t="shared" si="1"/>
        <v>-0.45050981146594848</v>
      </c>
      <c r="K22" s="164">
        <f>H22/H11</f>
        <v>2.2155728104129014E-2</v>
      </c>
      <c r="L22" s="79"/>
      <c r="M22" s="79"/>
      <c r="N22" s="162" t="s">
        <v>131</v>
      </c>
      <c r="O22" s="163">
        <v>148</v>
      </c>
      <c r="P22" s="163">
        <v>36</v>
      </c>
      <c r="Q22" s="163">
        <v>10</v>
      </c>
      <c r="R22" s="163">
        <v>12</v>
      </c>
      <c r="S22" s="163">
        <v>11</v>
      </c>
      <c r="T22" s="164">
        <f t="shared" si="2"/>
        <v>-8.333333333333337E-2</v>
      </c>
      <c r="U22" s="165">
        <f t="shared" si="3"/>
        <v>-0.92567567567567566</v>
      </c>
      <c r="V22" s="164">
        <f>S22/S11</f>
        <v>2.9498525073746312E-3</v>
      </c>
    </row>
    <row r="23" spans="1:22" x14ac:dyDescent="0.25">
      <c r="B23" s="168" t="s">
        <v>145</v>
      </c>
      <c r="C23" s="169">
        <f t="shared" ref="C23:H23" si="4">C15-SUM(C16:C22)</f>
        <v>110184</v>
      </c>
      <c r="D23" s="169">
        <f t="shared" si="4"/>
        <v>13984</v>
      </c>
      <c r="E23" s="169">
        <f t="shared" si="4"/>
        <v>88290</v>
      </c>
      <c r="F23" s="169">
        <f t="shared" si="4"/>
        <v>113357</v>
      </c>
      <c r="G23" s="169">
        <f t="shared" si="4"/>
        <v>127070</v>
      </c>
      <c r="H23" s="169">
        <f t="shared" si="4"/>
        <v>122199</v>
      </c>
      <c r="I23" s="170">
        <f t="shared" si="0"/>
        <v>-3.8333202172031178E-2</v>
      </c>
      <c r="J23" s="171">
        <f t="shared" si="1"/>
        <v>0.109044870398606</v>
      </c>
      <c r="K23" s="170">
        <f>H23/H11</f>
        <v>0.23697223795155023</v>
      </c>
      <c r="L23" s="125"/>
      <c r="M23" s="125"/>
      <c r="N23" s="168" t="s">
        <v>145</v>
      </c>
      <c r="O23" s="169">
        <f>O15-SUM(O16:O22)</f>
        <v>1174</v>
      </c>
      <c r="P23" s="169">
        <f>P15-SUM(P16:P22)</f>
        <v>663</v>
      </c>
      <c r="Q23" s="169">
        <f>Q15-SUM(Q16:Q22)</f>
        <v>1280</v>
      </c>
      <c r="R23" s="169">
        <f>R15-SUM(R16:R22)</f>
        <v>1222</v>
      </c>
      <c r="S23" s="169">
        <f>S15-SUM(S16:S22)</f>
        <v>1021</v>
      </c>
      <c r="T23" s="170">
        <f t="shared" si="2"/>
        <v>-0.16448445171849424</v>
      </c>
      <c r="U23" s="171">
        <f t="shared" si="3"/>
        <v>-0.13032367972742764</v>
      </c>
      <c r="V23" s="170">
        <f>S23/S11</f>
        <v>0.27379994636631805</v>
      </c>
    </row>
    <row r="24" spans="1:22" x14ac:dyDescent="0.25">
      <c r="B24" s="153" t="s">
        <v>44</v>
      </c>
      <c r="C24" s="174"/>
      <c r="D24" s="174"/>
      <c r="E24" s="174"/>
      <c r="F24" s="174"/>
      <c r="G24" s="174"/>
      <c r="H24" s="174"/>
      <c r="I24" s="175"/>
      <c r="J24" s="175"/>
      <c r="K24" s="175"/>
      <c r="L24" s="105"/>
      <c r="M24" s="105"/>
      <c r="N24" s="105"/>
      <c r="O24" s="105"/>
      <c r="P24" s="105"/>
      <c r="Q24" s="105"/>
      <c r="R24" s="105"/>
      <c r="S24" s="105"/>
      <c r="T24" s="105"/>
      <c r="U24" s="105"/>
    </row>
    <row r="25" spans="1:22" x14ac:dyDescent="0.25">
      <c r="B25" s="154" t="s">
        <v>68</v>
      </c>
      <c r="C25" s="176">
        <v>167336</v>
      </c>
      <c r="D25" s="176">
        <v>27171</v>
      </c>
      <c r="E25" s="176">
        <v>150886</v>
      </c>
      <c r="F25" s="176">
        <v>178124</v>
      </c>
      <c r="G25" s="176">
        <v>192493</v>
      </c>
      <c r="H25" s="176">
        <v>185770</v>
      </c>
      <c r="I25" s="177">
        <f t="shared" ref="I25:I37" si="5">IFERROR(H25/G25-1,"-")</f>
        <v>-3.4925945359052024E-2</v>
      </c>
      <c r="J25" s="177">
        <f t="shared" ref="J25:J37" si="6">IFERROR(H25/C25-1,"-")</f>
        <v>0.11016159105034173</v>
      </c>
      <c r="K25" s="177">
        <f>H25/H25</f>
        <v>1</v>
      </c>
    </row>
    <row r="26" spans="1:22" x14ac:dyDescent="0.25">
      <c r="B26" s="157" t="s">
        <v>97</v>
      </c>
      <c r="C26" s="158">
        <v>12139</v>
      </c>
      <c r="D26" s="158">
        <v>4955</v>
      </c>
      <c r="E26" s="158">
        <v>9629</v>
      </c>
      <c r="F26" s="158">
        <v>11643</v>
      </c>
      <c r="G26" s="158">
        <v>9262</v>
      </c>
      <c r="H26" s="158">
        <v>9486</v>
      </c>
      <c r="I26" s="159">
        <f t="shared" si="5"/>
        <v>2.4184841286978953E-2</v>
      </c>
      <c r="J26" s="160">
        <f t="shared" si="6"/>
        <v>-0.21855177526979153</v>
      </c>
      <c r="K26" s="159">
        <f>H26/H25</f>
        <v>5.1063142595682835E-2</v>
      </c>
    </row>
    <row r="27" spans="1:22" x14ac:dyDescent="0.25">
      <c r="B27" s="162" t="s">
        <v>103</v>
      </c>
      <c r="C27" s="163">
        <v>5201</v>
      </c>
      <c r="D27" s="163">
        <v>3108</v>
      </c>
      <c r="E27" s="163">
        <v>3770</v>
      </c>
      <c r="F27" s="163">
        <v>4502</v>
      </c>
      <c r="G27" s="163">
        <v>3070</v>
      </c>
      <c r="H27" s="163">
        <v>3103</v>
      </c>
      <c r="I27" s="164">
        <f t="shared" si="5"/>
        <v>1.0749185667752403E-2</v>
      </c>
      <c r="J27" s="165">
        <f t="shared" si="6"/>
        <v>-0.40338396462218806</v>
      </c>
      <c r="K27" s="164">
        <f>H27/H25</f>
        <v>1.6703450503310544E-2</v>
      </c>
    </row>
    <row r="28" spans="1:22" x14ac:dyDescent="0.25">
      <c r="B28" s="162" t="s">
        <v>100</v>
      </c>
      <c r="C28" s="163">
        <v>6938</v>
      </c>
      <c r="D28" s="163">
        <v>1847</v>
      </c>
      <c r="E28" s="163">
        <v>5859</v>
      </c>
      <c r="F28" s="163">
        <v>7141</v>
      </c>
      <c r="G28" s="163">
        <v>6192</v>
      </c>
      <c r="H28" s="163">
        <v>6383</v>
      </c>
      <c r="I28" s="164">
        <f t="shared" si="5"/>
        <v>3.0846253229974252E-2</v>
      </c>
      <c r="J28" s="165">
        <f t="shared" si="6"/>
        <v>-7.9994234649754969E-2</v>
      </c>
      <c r="K28" s="164">
        <f>H28/H25</f>
        <v>3.4359692092372288E-2</v>
      </c>
    </row>
    <row r="29" spans="1:22" x14ac:dyDescent="0.25">
      <c r="B29" s="157" t="s">
        <v>107</v>
      </c>
      <c r="C29" s="158">
        <v>155197</v>
      </c>
      <c r="D29" s="158">
        <v>22216</v>
      </c>
      <c r="E29" s="158">
        <v>141257</v>
      </c>
      <c r="F29" s="158">
        <v>166481</v>
      </c>
      <c r="G29" s="158">
        <v>183231</v>
      </c>
      <c r="H29" s="158">
        <v>176284</v>
      </c>
      <c r="I29" s="159">
        <f t="shared" si="5"/>
        <v>-3.7913890116847093E-2</v>
      </c>
      <c r="J29" s="160">
        <f t="shared" si="6"/>
        <v>0.13587247176169637</v>
      </c>
      <c r="K29" s="159">
        <f>H29/H25</f>
        <v>0.94893685740431721</v>
      </c>
    </row>
    <row r="30" spans="1:22" x14ac:dyDescent="0.25">
      <c r="B30" s="162" t="s">
        <v>110</v>
      </c>
      <c r="C30" s="163">
        <v>67717</v>
      </c>
      <c r="D30" s="163">
        <v>10772</v>
      </c>
      <c r="E30" s="163">
        <v>58893</v>
      </c>
      <c r="F30" s="163">
        <v>75773</v>
      </c>
      <c r="G30" s="163">
        <v>88521</v>
      </c>
      <c r="H30" s="163">
        <v>85699</v>
      </c>
      <c r="I30" s="164">
        <f t="shared" si="5"/>
        <v>-3.1879441036590239E-2</v>
      </c>
      <c r="J30" s="165">
        <f t="shared" si="6"/>
        <v>0.26554631776363391</v>
      </c>
      <c r="K30" s="164">
        <f>H30/H25</f>
        <v>0.46131775851859824</v>
      </c>
    </row>
    <row r="31" spans="1:22" x14ac:dyDescent="0.25">
      <c r="B31" s="162" t="s">
        <v>113</v>
      </c>
      <c r="C31" s="163">
        <v>21840</v>
      </c>
      <c r="D31" s="163">
        <v>3910</v>
      </c>
      <c r="E31" s="163">
        <v>21772</v>
      </c>
      <c r="F31" s="163">
        <v>22300</v>
      </c>
      <c r="G31" s="163">
        <v>21791</v>
      </c>
      <c r="H31" s="163">
        <v>21540</v>
      </c>
      <c r="I31" s="164">
        <f t="shared" si="5"/>
        <v>-1.1518516818870173E-2</v>
      </c>
      <c r="J31" s="165">
        <f t="shared" si="6"/>
        <v>-1.3736263736263687E-2</v>
      </c>
      <c r="K31" s="164">
        <f>H31/H25</f>
        <v>0.11594983043548474</v>
      </c>
    </row>
    <row r="32" spans="1:22" x14ac:dyDescent="0.25">
      <c r="B32" s="162" t="s">
        <v>116</v>
      </c>
      <c r="C32" s="163">
        <v>5078</v>
      </c>
      <c r="D32" s="163">
        <v>838</v>
      </c>
      <c r="E32" s="163">
        <v>5847</v>
      </c>
      <c r="F32" s="163">
        <v>5677</v>
      </c>
      <c r="G32" s="163">
        <v>6726</v>
      </c>
      <c r="H32" s="163">
        <v>4438</v>
      </c>
      <c r="I32" s="164">
        <f t="shared" si="5"/>
        <v>-0.34017246506095744</v>
      </c>
      <c r="J32" s="165">
        <f t="shared" si="6"/>
        <v>-0.12603387160299329</v>
      </c>
      <c r="K32" s="164">
        <f>H32/H25</f>
        <v>2.3889756150078052E-2</v>
      </c>
    </row>
    <row r="33" spans="2:11" x14ac:dyDescent="0.25">
      <c r="B33" s="162" t="s">
        <v>123</v>
      </c>
      <c r="C33" s="163">
        <v>5180</v>
      </c>
      <c r="D33" s="163">
        <v>455</v>
      </c>
      <c r="E33" s="163">
        <v>7509</v>
      </c>
      <c r="F33" s="163">
        <v>5590</v>
      </c>
      <c r="G33" s="163">
        <v>5719</v>
      </c>
      <c r="H33" s="163">
        <v>6569</v>
      </c>
      <c r="I33" s="164">
        <f t="shared" si="5"/>
        <v>0.14862738240951212</v>
      </c>
      <c r="J33" s="165">
        <f t="shared" si="6"/>
        <v>0.26814671814671809</v>
      </c>
      <c r="K33" s="164">
        <f>H33/H25</f>
        <v>3.5360930182483714E-2</v>
      </c>
    </row>
    <row r="34" spans="2:11" x14ac:dyDescent="0.25">
      <c r="B34" s="162" t="s">
        <v>119</v>
      </c>
      <c r="C34" s="163">
        <v>8096</v>
      </c>
      <c r="D34" s="163">
        <v>1430</v>
      </c>
      <c r="E34" s="163">
        <v>13721</v>
      </c>
      <c r="F34" s="163">
        <v>10648</v>
      </c>
      <c r="G34" s="163">
        <v>10458</v>
      </c>
      <c r="H34" s="163">
        <v>9538</v>
      </c>
      <c r="I34" s="164">
        <f t="shared" si="5"/>
        <v>-8.7970931344425352E-2</v>
      </c>
      <c r="J34" s="165">
        <f t="shared" si="6"/>
        <v>0.17811264822134398</v>
      </c>
      <c r="K34" s="164">
        <f>H34/H25</f>
        <v>5.1343058620875279E-2</v>
      </c>
    </row>
    <row r="35" spans="2:11" x14ac:dyDescent="0.25">
      <c r="B35" s="162" t="s">
        <v>128</v>
      </c>
      <c r="C35" s="163">
        <v>3423</v>
      </c>
      <c r="D35" s="163">
        <v>14</v>
      </c>
      <c r="E35" s="163">
        <v>3306</v>
      </c>
      <c r="F35" s="163">
        <v>3960</v>
      </c>
      <c r="G35" s="163">
        <v>3602</v>
      </c>
      <c r="H35" s="163">
        <v>3557</v>
      </c>
      <c r="I35" s="164">
        <f t="shared" si="5"/>
        <v>-1.2493059411438079E-2</v>
      </c>
      <c r="J35" s="165">
        <f t="shared" si="6"/>
        <v>3.9146947122407294E-2</v>
      </c>
      <c r="K35" s="164">
        <f>H35/H25</f>
        <v>1.9147332723259945E-2</v>
      </c>
    </row>
    <row r="36" spans="2:11" x14ac:dyDescent="0.25">
      <c r="B36" s="162" t="s">
        <v>131</v>
      </c>
      <c r="C36" s="163">
        <v>7153</v>
      </c>
      <c r="D36" s="163">
        <v>371</v>
      </c>
      <c r="E36" s="163">
        <v>2952</v>
      </c>
      <c r="F36" s="163">
        <v>5892</v>
      </c>
      <c r="G36" s="163">
        <v>5126</v>
      </c>
      <c r="H36" s="163">
        <v>4550</v>
      </c>
      <c r="I36" s="164">
        <f t="shared" si="5"/>
        <v>-0.11236831837690209</v>
      </c>
      <c r="J36" s="165">
        <f t="shared" si="6"/>
        <v>-0.36390325737452822</v>
      </c>
      <c r="K36" s="164">
        <f>H36/H25</f>
        <v>2.4492652204338699E-2</v>
      </c>
    </row>
    <row r="37" spans="2:11" x14ac:dyDescent="0.25">
      <c r="B37" s="168" t="s">
        <v>145</v>
      </c>
      <c r="C37" s="169">
        <f t="shared" ref="C37:H37" si="7">C29-SUM(C30:C36)</f>
        <v>36710</v>
      </c>
      <c r="D37" s="169">
        <f t="shared" si="7"/>
        <v>4426</v>
      </c>
      <c r="E37" s="169">
        <f t="shared" si="7"/>
        <v>27257</v>
      </c>
      <c r="F37" s="169">
        <f t="shared" si="7"/>
        <v>36641</v>
      </c>
      <c r="G37" s="169">
        <f t="shared" si="7"/>
        <v>41288</v>
      </c>
      <c r="H37" s="169">
        <f t="shared" si="7"/>
        <v>40393</v>
      </c>
      <c r="I37" s="170">
        <f t="shared" si="5"/>
        <v>-2.1677000581282746E-2</v>
      </c>
      <c r="J37" s="171">
        <f t="shared" si="6"/>
        <v>0.10032688640697351</v>
      </c>
      <c r="K37" s="170">
        <f>H37/H25</f>
        <v>0.21743553856919848</v>
      </c>
    </row>
    <row r="38" spans="2:11" x14ac:dyDescent="0.25">
      <c r="B38" s="153" t="s">
        <v>45</v>
      </c>
      <c r="C38" s="174"/>
      <c r="D38" s="174"/>
      <c r="E38" s="174"/>
      <c r="F38" s="174"/>
      <c r="G38" s="174"/>
      <c r="H38" s="174"/>
      <c r="I38" s="175"/>
      <c r="J38" s="175"/>
      <c r="K38" s="175"/>
    </row>
    <row r="39" spans="2:11" x14ac:dyDescent="0.25">
      <c r="B39" s="154" t="s">
        <v>68</v>
      </c>
      <c r="C39" s="176">
        <v>130913</v>
      </c>
      <c r="D39" s="176">
        <v>20234</v>
      </c>
      <c r="E39" s="176">
        <v>108519</v>
      </c>
      <c r="F39" s="176">
        <v>129722</v>
      </c>
      <c r="G39" s="176">
        <v>139970</v>
      </c>
      <c r="H39" s="176">
        <v>129189</v>
      </c>
      <c r="I39" s="177">
        <f t="shared" ref="I39:I51" si="8">IFERROR(H39/G39-1,"-")</f>
        <v>-7.7023647924555294E-2</v>
      </c>
      <c r="J39" s="177">
        <f t="shared" ref="J39:J51" si="9">IFERROR(H39/C39-1,"-")</f>
        <v>-1.3169051201943227E-2</v>
      </c>
      <c r="K39" s="177">
        <f>H39/H39</f>
        <v>1</v>
      </c>
    </row>
    <row r="40" spans="2:11" x14ac:dyDescent="0.25">
      <c r="B40" s="157" t="s">
        <v>97</v>
      </c>
      <c r="C40" s="158">
        <v>8861</v>
      </c>
      <c r="D40" s="158">
        <v>2956</v>
      </c>
      <c r="E40" s="158">
        <v>6782</v>
      </c>
      <c r="F40" s="158">
        <v>6830</v>
      </c>
      <c r="G40" s="158">
        <v>8145</v>
      </c>
      <c r="H40" s="158">
        <v>7239</v>
      </c>
      <c r="I40" s="159">
        <f t="shared" si="8"/>
        <v>-0.11123388581952121</v>
      </c>
      <c r="J40" s="160">
        <f t="shared" si="9"/>
        <v>-0.18304931723281792</v>
      </c>
      <c r="K40" s="159">
        <f>H40/H39</f>
        <v>5.603418247683626E-2</v>
      </c>
    </row>
    <row r="41" spans="2:11" x14ac:dyDescent="0.25">
      <c r="B41" s="162" t="s">
        <v>103</v>
      </c>
      <c r="C41" s="163">
        <v>3182</v>
      </c>
      <c r="D41" s="163">
        <v>1573</v>
      </c>
      <c r="E41" s="163">
        <v>2284</v>
      </c>
      <c r="F41" s="163">
        <v>1887</v>
      </c>
      <c r="G41" s="163">
        <v>3276</v>
      </c>
      <c r="H41" s="163">
        <v>2399</v>
      </c>
      <c r="I41" s="164">
        <f t="shared" si="8"/>
        <v>-0.26770451770451775</v>
      </c>
      <c r="J41" s="165">
        <f t="shared" si="9"/>
        <v>-0.24607165304839729</v>
      </c>
      <c r="K41" s="164">
        <f>H41/H39</f>
        <v>1.8569692466076832E-2</v>
      </c>
    </row>
    <row r="42" spans="2:11" x14ac:dyDescent="0.25">
      <c r="B42" s="162" t="s">
        <v>100</v>
      </c>
      <c r="C42" s="163">
        <v>5679</v>
      </c>
      <c r="D42" s="163">
        <v>1383</v>
      </c>
      <c r="E42" s="163">
        <v>4498</v>
      </c>
      <c r="F42" s="163">
        <v>4943</v>
      </c>
      <c r="G42" s="163">
        <v>4869</v>
      </c>
      <c r="H42" s="163">
        <v>4840</v>
      </c>
      <c r="I42" s="164">
        <f t="shared" si="8"/>
        <v>-5.9560484699117122E-3</v>
      </c>
      <c r="J42" s="165">
        <f t="shared" si="9"/>
        <v>-0.1477372776897341</v>
      </c>
      <c r="K42" s="164">
        <f>H42/H39</f>
        <v>3.7464490010759431E-2</v>
      </c>
    </row>
    <row r="43" spans="2:11" x14ac:dyDescent="0.25">
      <c r="B43" s="157" t="s">
        <v>107</v>
      </c>
      <c r="C43" s="158">
        <v>122052</v>
      </c>
      <c r="D43" s="158">
        <v>17278</v>
      </c>
      <c r="E43" s="158">
        <v>101737</v>
      </c>
      <c r="F43" s="158">
        <v>122892</v>
      </c>
      <c r="G43" s="158">
        <v>131825</v>
      </c>
      <c r="H43" s="158">
        <v>121950</v>
      </c>
      <c r="I43" s="159">
        <f t="shared" si="8"/>
        <v>-7.490991845249384E-2</v>
      </c>
      <c r="J43" s="160">
        <f t="shared" si="9"/>
        <v>-8.3570936977683807E-4</v>
      </c>
      <c r="K43" s="159">
        <f>H43/H39</f>
        <v>0.94396581752316377</v>
      </c>
    </row>
    <row r="44" spans="2:11" x14ac:dyDescent="0.25">
      <c r="B44" s="162" t="s">
        <v>110</v>
      </c>
      <c r="C44" s="163">
        <v>56127</v>
      </c>
      <c r="D44" s="163">
        <v>9998</v>
      </c>
      <c r="E44" s="163">
        <v>42517</v>
      </c>
      <c r="F44" s="163">
        <v>59401</v>
      </c>
      <c r="G44" s="163">
        <v>61572</v>
      </c>
      <c r="H44" s="163">
        <v>58551</v>
      </c>
      <c r="I44" s="164">
        <f t="shared" si="8"/>
        <v>-4.9064509842136061E-2</v>
      </c>
      <c r="J44" s="165">
        <f t="shared" si="9"/>
        <v>4.3187770591693875E-2</v>
      </c>
      <c r="K44" s="164">
        <f>H44/H39</f>
        <v>0.45321970136776352</v>
      </c>
    </row>
    <row r="45" spans="2:11" x14ac:dyDescent="0.25">
      <c r="B45" s="162" t="s">
        <v>113</v>
      </c>
      <c r="C45" s="163">
        <v>6274</v>
      </c>
      <c r="D45" s="163">
        <v>959</v>
      </c>
      <c r="E45" s="163">
        <v>5619</v>
      </c>
      <c r="F45" s="163">
        <v>5596</v>
      </c>
      <c r="G45" s="163">
        <v>5741</v>
      </c>
      <c r="H45" s="163">
        <v>5358</v>
      </c>
      <c r="I45" s="164">
        <f t="shared" si="8"/>
        <v>-6.671311618184983E-2</v>
      </c>
      <c r="J45" s="165">
        <f t="shared" si="9"/>
        <v>-0.14599936244819889</v>
      </c>
      <c r="K45" s="164">
        <f>H45/H39</f>
        <v>4.1474119313563845E-2</v>
      </c>
    </row>
    <row r="46" spans="2:11" x14ac:dyDescent="0.25">
      <c r="B46" s="162" t="s">
        <v>116</v>
      </c>
      <c r="C46" s="163">
        <v>2437</v>
      </c>
      <c r="D46" s="163">
        <v>329</v>
      </c>
      <c r="E46" s="163">
        <v>2963</v>
      </c>
      <c r="F46" s="163">
        <v>2672</v>
      </c>
      <c r="G46" s="163">
        <v>3152</v>
      </c>
      <c r="H46" s="163">
        <v>2523</v>
      </c>
      <c r="I46" s="164">
        <f t="shared" si="8"/>
        <v>-0.19955583756345174</v>
      </c>
      <c r="J46" s="165">
        <f t="shared" si="9"/>
        <v>3.528929011079196E-2</v>
      </c>
      <c r="K46" s="164">
        <f>H46/H39</f>
        <v>1.9529526507674803E-2</v>
      </c>
    </row>
    <row r="47" spans="2:11" x14ac:dyDescent="0.25">
      <c r="B47" s="162" t="s">
        <v>123</v>
      </c>
      <c r="C47" s="163">
        <v>4161</v>
      </c>
      <c r="D47" s="163">
        <v>692</v>
      </c>
      <c r="E47" s="163">
        <v>5925</v>
      </c>
      <c r="F47" s="163">
        <v>4414</v>
      </c>
      <c r="G47" s="163">
        <v>5006</v>
      </c>
      <c r="H47" s="163">
        <v>4839</v>
      </c>
      <c r="I47" s="164">
        <f t="shared" si="8"/>
        <v>-3.3359968038353949E-2</v>
      </c>
      <c r="J47" s="165">
        <f t="shared" si="9"/>
        <v>0.16294160057678453</v>
      </c>
      <c r="K47" s="164">
        <f>H47/H39</f>
        <v>3.7456749413649772E-2</v>
      </c>
    </row>
    <row r="48" spans="2:11" x14ac:dyDescent="0.25">
      <c r="B48" s="162" t="s">
        <v>119</v>
      </c>
      <c r="C48" s="163">
        <v>5040</v>
      </c>
      <c r="D48" s="163">
        <v>514</v>
      </c>
      <c r="E48" s="163">
        <v>6039</v>
      </c>
      <c r="F48" s="163">
        <v>4869</v>
      </c>
      <c r="G48" s="163">
        <v>5160</v>
      </c>
      <c r="H48" s="163">
        <v>4393</v>
      </c>
      <c r="I48" s="164">
        <f t="shared" si="8"/>
        <v>-0.14864341085271315</v>
      </c>
      <c r="J48" s="165">
        <f t="shared" si="9"/>
        <v>-0.12837301587301586</v>
      </c>
      <c r="K48" s="164">
        <f>H48/H39</f>
        <v>3.4004443102740943E-2</v>
      </c>
    </row>
    <row r="49" spans="2:11" x14ac:dyDescent="0.25">
      <c r="B49" s="162" t="s">
        <v>128</v>
      </c>
      <c r="C49" s="163">
        <v>3437</v>
      </c>
      <c r="D49" s="163">
        <v>47</v>
      </c>
      <c r="E49" s="163">
        <v>3876</v>
      </c>
      <c r="F49" s="163">
        <v>3798</v>
      </c>
      <c r="G49" s="163">
        <v>3450</v>
      </c>
      <c r="H49" s="163">
        <v>3302</v>
      </c>
      <c r="I49" s="164">
        <f t="shared" si="8"/>
        <v>-4.2898550724637663E-2</v>
      </c>
      <c r="J49" s="165">
        <f t="shared" si="9"/>
        <v>-3.9278440500436385E-2</v>
      </c>
      <c r="K49" s="164">
        <f>H49/H39</f>
        <v>2.5559451656100751E-2</v>
      </c>
    </row>
    <row r="50" spans="2:11" x14ac:dyDescent="0.25">
      <c r="B50" s="162" t="s">
        <v>131</v>
      </c>
      <c r="C50" s="163">
        <v>8443</v>
      </c>
      <c r="D50" s="163">
        <v>578</v>
      </c>
      <c r="E50" s="163">
        <v>4863</v>
      </c>
      <c r="F50" s="163">
        <v>5672</v>
      </c>
      <c r="G50" s="163">
        <v>5881</v>
      </c>
      <c r="H50" s="163">
        <v>3783</v>
      </c>
      <c r="I50" s="164">
        <f t="shared" si="8"/>
        <v>-0.35674205067165443</v>
      </c>
      <c r="J50" s="165">
        <f t="shared" si="9"/>
        <v>-0.55193651545659128</v>
      </c>
      <c r="K50" s="164">
        <f>H50/H39</f>
        <v>2.9282678865847712E-2</v>
      </c>
    </row>
    <row r="51" spans="2:11" x14ac:dyDescent="0.25">
      <c r="B51" s="168" t="s">
        <v>145</v>
      </c>
      <c r="C51" s="169">
        <f t="shared" ref="C51:H51" si="10">C43-SUM(C44:C50)</f>
        <v>36133</v>
      </c>
      <c r="D51" s="169">
        <f t="shared" si="10"/>
        <v>4161</v>
      </c>
      <c r="E51" s="169">
        <f t="shared" si="10"/>
        <v>29935</v>
      </c>
      <c r="F51" s="169">
        <f t="shared" si="10"/>
        <v>36470</v>
      </c>
      <c r="G51" s="169">
        <f t="shared" si="10"/>
        <v>41863</v>
      </c>
      <c r="H51" s="169">
        <f t="shared" si="10"/>
        <v>39201</v>
      </c>
      <c r="I51" s="170">
        <f t="shared" si="8"/>
        <v>-6.3588371593053528E-2</v>
      </c>
      <c r="J51" s="171">
        <f t="shared" si="9"/>
        <v>8.4908532366534839E-2</v>
      </c>
      <c r="K51" s="170">
        <f>H51/H39</f>
        <v>0.30343914729582239</v>
      </c>
    </row>
    <row r="52" spans="2:11" x14ac:dyDescent="0.25">
      <c r="B52" s="153" t="s">
        <v>46</v>
      </c>
      <c r="C52" s="174"/>
      <c r="D52" s="174"/>
      <c r="E52" s="174"/>
      <c r="F52" s="174"/>
      <c r="G52" s="174"/>
      <c r="H52" s="174"/>
      <c r="I52" s="175"/>
      <c r="J52" s="175"/>
      <c r="K52" s="175"/>
    </row>
    <row r="53" spans="2:11" x14ac:dyDescent="0.25">
      <c r="B53" s="154" t="s">
        <v>68</v>
      </c>
      <c r="C53" s="176">
        <v>5082</v>
      </c>
      <c r="D53" s="176">
        <v>484</v>
      </c>
      <c r="E53" s="176">
        <v>3386</v>
      </c>
      <c r="F53" s="176">
        <v>4319</v>
      </c>
      <c r="G53" s="176">
        <v>4906</v>
      </c>
      <c r="H53" s="176">
        <v>3729</v>
      </c>
      <c r="I53" s="177">
        <f t="shared" ref="I53:I65" si="11">IFERROR(H53/G53-1,"-")</f>
        <v>-0.23991031390134532</v>
      </c>
      <c r="J53" s="177">
        <f t="shared" ref="J53:J65" si="12">IFERROR(H53/C53-1,"-")</f>
        <v>-0.26623376623376627</v>
      </c>
      <c r="K53" s="177">
        <f>H53/H53</f>
        <v>1</v>
      </c>
    </row>
    <row r="54" spans="2:11" x14ac:dyDescent="0.25">
      <c r="B54" s="157" t="s">
        <v>97</v>
      </c>
      <c r="C54" s="158">
        <v>765</v>
      </c>
      <c r="D54" s="158">
        <v>99</v>
      </c>
      <c r="E54" s="158">
        <v>188</v>
      </c>
      <c r="F54" s="158">
        <v>720</v>
      </c>
      <c r="G54" s="158">
        <v>802</v>
      </c>
      <c r="H54" s="158">
        <v>273</v>
      </c>
      <c r="I54" s="159">
        <f t="shared" si="11"/>
        <v>-0.65960099750623447</v>
      </c>
      <c r="J54" s="160">
        <f t="shared" si="12"/>
        <v>-0.64313725490196072</v>
      </c>
      <c r="K54" s="159">
        <f>H54/H53</f>
        <v>7.3209975864843124E-2</v>
      </c>
    </row>
    <row r="55" spans="2:11" x14ac:dyDescent="0.25">
      <c r="B55" s="162" t="s">
        <v>103</v>
      </c>
      <c r="C55" s="163">
        <v>402</v>
      </c>
      <c r="D55" s="163">
        <v>73</v>
      </c>
      <c r="E55" s="163">
        <v>15</v>
      </c>
      <c r="F55" s="163">
        <v>159</v>
      </c>
      <c r="G55" s="163">
        <v>392</v>
      </c>
      <c r="H55" s="163">
        <v>3</v>
      </c>
      <c r="I55" s="164">
        <f t="shared" si="11"/>
        <v>-0.99234693877551017</v>
      </c>
      <c r="J55" s="165">
        <f t="shared" si="12"/>
        <v>-0.9925373134328358</v>
      </c>
      <c r="K55" s="164">
        <f>H55/H53</f>
        <v>8.045052292839903E-4</v>
      </c>
    </row>
    <row r="56" spans="2:11" x14ac:dyDescent="0.25">
      <c r="B56" s="162" t="s">
        <v>100</v>
      </c>
      <c r="C56" s="163">
        <v>363</v>
      </c>
      <c r="D56" s="163">
        <v>26</v>
      </c>
      <c r="E56" s="163">
        <v>173</v>
      </c>
      <c r="F56" s="163">
        <v>561</v>
      </c>
      <c r="G56" s="163">
        <v>410</v>
      </c>
      <c r="H56" s="163">
        <v>270</v>
      </c>
      <c r="I56" s="164">
        <f t="shared" si="11"/>
        <v>-0.34146341463414631</v>
      </c>
      <c r="J56" s="165">
        <f t="shared" si="12"/>
        <v>-0.25619834710743805</v>
      </c>
      <c r="K56" s="164">
        <f>H56/H53</f>
        <v>7.2405470635559133E-2</v>
      </c>
    </row>
    <row r="57" spans="2:11" x14ac:dyDescent="0.25">
      <c r="B57" s="157" t="s">
        <v>107</v>
      </c>
      <c r="C57" s="158">
        <v>4317</v>
      </c>
      <c r="D57" s="158">
        <v>385</v>
      </c>
      <c r="E57" s="158">
        <v>3198</v>
      </c>
      <c r="F57" s="158">
        <v>3599</v>
      </c>
      <c r="G57" s="158">
        <v>4104</v>
      </c>
      <c r="H57" s="158">
        <v>3456</v>
      </c>
      <c r="I57" s="159">
        <f t="shared" si="11"/>
        <v>-0.15789473684210531</v>
      </c>
      <c r="J57" s="160">
        <f t="shared" si="12"/>
        <v>-0.19944405837387069</v>
      </c>
      <c r="K57" s="159">
        <f>H57/H53</f>
        <v>0.92679002413515688</v>
      </c>
    </row>
    <row r="58" spans="2:11" x14ac:dyDescent="0.25">
      <c r="B58" s="162" t="s">
        <v>110</v>
      </c>
      <c r="C58" s="163">
        <v>964</v>
      </c>
      <c r="D58" s="163">
        <v>44</v>
      </c>
      <c r="E58" s="163">
        <v>882</v>
      </c>
      <c r="F58" s="163">
        <v>1021</v>
      </c>
      <c r="G58" s="163">
        <v>1074</v>
      </c>
      <c r="H58" s="163">
        <v>1114</v>
      </c>
      <c r="I58" s="164">
        <f t="shared" si="11"/>
        <v>3.7243947858472959E-2</v>
      </c>
      <c r="J58" s="165">
        <f t="shared" si="12"/>
        <v>0.15560165975103724</v>
      </c>
      <c r="K58" s="164">
        <f>H58/H53</f>
        <v>0.29873960847412173</v>
      </c>
    </row>
    <row r="59" spans="2:11" x14ac:dyDescent="0.25">
      <c r="B59" s="162" t="s">
        <v>113</v>
      </c>
      <c r="C59" s="163">
        <v>1703</v>
      </c>
      <c r="D59" s="163">
        <v>231</v>
      </c>
      <c r="E59" s="163">
        <v>1217</v>
      </c>
      <c r="F59" s="163">
        <v>857</v>
      </c>
      <c r="G59" s="163">
        <v>1277</v>
      </c>
      <c r="H59" s="163">
        <v>870</v>
      </c>
      <c r="I59" s="164">
        <f t="shared" si="11"/>
        <v>-0.31871574001566172</v>
      </c>
      <c r="J59" s="165">
        <f t="shared" si="12"/>
        <v>-0.48913681738109216</v>
      </c>
      <c r="K59" s="164">
        <f>H59/H53</f>
        <v>0.2333065164923572</v>
      </c>
    </row>
    <row r="60" spans="2:11" x14ac:dyDescent="0.25">
      <c r="B60" s="162" t="s">
        <v>116</v>
      </c>
      <c r="C60" s="163">
        <v>145</v>
      </c>
      <c r="D60" s="163">
        <v>12</v>
      </c>
      <c r="E60" s="163">
        <v>158</v>
      </c>
      <c r="F60" s="163">
        <v>266</v>
      </c>
      <c r="G60" s="163">
        <v>266</v>
      </c>
      <c r="H60" s="163">
        <v>194</v>
      </c>
      <c r="I60" s="164">
        <f t="shared" si="11"/>
        <v>-0.27067669172932329</v>
      </c>
      <c r="J60" s="165">
        <f t="shared" si="12"/>
        <v>0.33793103448275863</v>
      </c>
      <c r="K60" s="164">
        <f>H60/H53</f>
        <v>5.2024671493698042E-2</v>
      </c>
    </row>
    <row r="61" spans="2:11" x14ac:dyDescent="0.25">
      <c r="B61" s="162" t="s">
        <v>123</v>
      </c>
      <c r="C61" s="163">
        <v>49</v>
      </c>
      <c r="D61" s="163">
        <v>2</v>
      </c>
      <c r="E61" s="163">
        <v>65</v>
      </c>
      <c r="F61" s="163">
        <v>99</v>
      </c>
      <c r="G61" s="163">
        <v>154</v>
      </c>
      <c r="H61" s="163">
        <v>122</v>
      </c>
      <c r="I61" s="164">
        <f t="shared" si="11"/>
        <v>-0.20779220779220775</v>
      </c>
      <c r="J61" s="165">
        <f t="shared" si="12"/>
        <v>1.489795918367347</v>
      </c>
      <c r="K61" s="164">
        <f>H61/H53</f>
        <v>3.2716545990882272E-2</v>
      </c>
    </row>
    <row r="62" spans="2:11" x14ac:dyDescent="0.25">
      <c r="B62" s="162" t="s">
        <v>119</v>
      </c>
      <c r="C62" s="163">
        <v>76</v>
      </c>
      <c r="D62" s="163">
        <v>6</v>
      </c>
      <c r="E62" s="163">
        <v>147</v>
      </c>
      <c r="F62" s="163">
        <v>45</v>
      </c>
      <c r="G62" s="163">
        <v>80</v>
      </c>
      <c r="H62" s="163">
        <v>115</v>
      </c>
      <c r="I62" s="164">
        <f t="shared" si="11"/>
        <v>0.4375</v>
      </c>
      <c r="J62" s="165">
        <f t="shared" si="12"/>
        <v>0.51315789473684204</v>
      </c>
      <c r="K62" s="164">
        <f>H62/H53</f>
        <v>3.0839367122552964E-2</v>
      </c>
    </row>
    <row r="63" spans="2:11" x14ac:dyDescent="0.25">
      <c r="B63" s="162" t="s">
        <v>128</v>
      </c>
      <c r="C63" s="163">
        <v>58</v>
      </c>
      <c r="D63" s="163">
        <v>0</v>
      </c>
      <c r="E63" s="163">
        <v>30</v>
      </c>
      <c r="F63" s="163">
        <v>21</v>
      </c>
      <c r="G63" s="163">
        <v>19</v>
      </c>
      <c r="H63" s="163">
        <v>9</v>
      </c>
      <c r="I63" s="164">
        <f t="shared" si="11"/>
        <v>-0.52631578947368429</v>
      </c>
      <c r="J63" s="165">
        <f t="shared" si="12"/>
        <v>-0.84482758620689657</v>
      </c>
      <c r="K63" s="164">
        <f>H63/H53</f>
        <v>2.4135156878519709E-3</v>
      </c>
    </row>
    <row r="64" spans="2:11" x14ac:dyDescent="0.25">
      <c r="B64" s="162" t="s">
        <v>131</v>
      </c>
      <c r="C64" s="163">
        <v>148</v>
      </c>
      <c r="D64" s="163">
        <v>2</v>
      </c>
      <c r="E64" s="163">
        <v>36</v>
      </c>
      <c r="F64" s="163">
        <v>10</v>
      </c>
      <c r="G64" s="163">
        <v>12</v>
      </c>
      <c r="H64" s="163">
        <v>11</v>
      </c>
      <c r="I64" s="164">
        <f t="shared" si="11"/>
        <v>-8.333333333333337E-2</v>
      </c>
      <c r="J64" s="165">
        <f t="shared" si="12"/>
        <v>-0.92567567567567566</v>
      </c>
      <c r="K64" s="164">
        <f>H64/H53</f>
        <v>2.9498525073746312E-3</v>
      </c>
    </row>
    <row r="65" spans="2:11" x14ac:dyDescent="0.25">
      <c r="B65" s="168" t="s">
        <v>145</v>
      </c>
      <c r="C65" s="169">
        <f t="shared" ref="C65:H65" si="13">C57-SUM(C58:C64)</f>
        <v>1174</v>
      </c>
      <c r="D65" s="169">
        <f t="shared" si="13"/>
        <v>88</v>
      </c>
      <c r="E65" s="169">
        <f t="shared" si="13"/>
        <v>663</v>
      </c>
      <c r="F65" s="169">
        <f t="shared" si="13"/>
        <v>1280</v>
      </c>
      <c r="G65" s="169">
        <f t="shared" si="13"/>
        <v>1222</v>
      </c>
      <c r="H65" s="169">
        <f t="shared" si="13"/>
        <v>1021</v>
      </c>
      <c r="I65" s="170">
        <f t="shared" si="11"/>
        <v>-0.16448445171849424</v>
      </c>
      <c r="J65" s="171">
        <f t="shared" si="12"/>
        <v>-0.13032367972742764</v>
      </c>
      <c r="K65" s="170">
        <f>H65/H53</f>
        <v>0.27379994636631805</v>
      </c>
    </row>
    <row r="66" spans="2:11" x14ac:dyDescent="0.25">
      <c r="B66" s="153" t="s">
        <v>47</v>
      </c>
      <c r="C66" s="174"/>
      <c r="D66" s="174"/>
      <c r="E66" s="174"/>
      <c r="F66" s="174"/>
      <c r="G66" s="174"/>
      <c r="H66" s="174"/>
      <c r="I66" s="175"/>
      <c r="J66" s="175"/>
      <c r="K66" s="175"/>
    </row>
    <row r="67" spans="2:11" x14ac:dyDescent="0.25">
      <c r="B67" s="154" t="s">
        <v>68</v>
      </c>
      <c r="C67" s="176">
        <v>11855</v>
      </c>
      <c r="D67" s="176">
        <v>3477</v>
      </c>
      <c r="E67" s="176">
        <v>15413</v>
      </c>
      <c r="F67" s="176">
        <v>17598</v>
      </c>
      <c r="G67" s="176">
        <v>14323</v>
      </c>
      <c r="H67" s="176">
        <v>18273</v>
      </c>
      <c r="I67" s="177">
        <f t="shared" ref="I67:I79" si="14">IFERROR(H67/G67-1,"-")</f>
        <v>0.27578021364239325</v>
      </c>
      <c r="J67" s="177">
        <f t="shared" ref="J67:J79" si="15">IFERROR(H67/C67-1,"-")</f>
        <v>0.54137494727962876</v>
      </c>
      <c r="K67" s="177">
        <f>H67/H67</f>
        <v>1</v>
      </c>
    </row>
    <row r="68" spans="2:11" x14ac:dyDescent="0.25">
      <c r="B68" s="157" t="s">
        <v>97</v>
      </c>
      <c r="C68" s="158">
        <v>2441</v>
      </c>
      <c r="D68" s="158">
        <v>1649</v>
      </c>
      <c r="E68" s="158">
        <v>1654</v>
      </c>
      <c r="F68" s="158">
        <v>953</v>
      </c>
      <c r="G68" s="158">
        <v>2836</v>
      </c>
      <c r="H68" s="158">
        <v>4319</v>
      </c>
      <c r="I68" s="159">
        <f t="shared" si="14"/>
        <v>0.52291960507757396</v>
      </c>
      <c r="J68" s="160">
        <f t="shared" si="15"/>
        <v>0.76935682097501035</v>
      </c>
      <c r="K68" s="159">
        <f>H68/H67</f>
        <v>0.23635965632353745</v>
      </c>
    </row>
    <row r="69" spans="2:11" x14ac:dyDescent="0.25">
      <c r="B69" s="162" t="s">
        <v>103</v>
      </c>
      <c r="C69" s="163">
        <v>1266</v>
      </c>
      <c r="D69" s="163">
        <v>513</v>
      </c>
      <c r="E69" s="163">
        <v>1064</v>
      </c>
      <c r="F69" s="163">
        <v>140</v>
      </c>
      <c r="G69" s="163">
        <v>1755</v>
      </c>
      <c r="H69" s="163">
        <v>2747</v>
      </c>
      <c r="I69" s="164">
        <f t="shared" si="14"/>
        <v>0.56524216524216531</v>
      </c>
      <c r="J69" s="165">
        <f t="shared" si="15"/>
        <v>1.169826224328594</v>
      </c>
      <c r="K69" s="164">
        <f>H69/H67</f>
        <v>0.15033108958572758</v>
      </c>
    </row>
    <row r="70" spans="2:11" x14ac:dyDescent="0.25">
      <c r="B70" s="162" t="s">
        <v>100</v>
      </c>
      <c r="C70" s="163">
        <v>1175</v>
      </c>
      <c r="D70" s="163">
        <v>1136</v>
      </c>
      <c r="E70" s="163">
        <v>590</v>
      </c>
      <c r="F70" s="163">
        <v>813</v>
      </c>
      <c r="G70" s="163">
        <v>1081</v>
      </c>
      <c r="H70" s="163">
        <v>1572</v>
      </c>
      <c r="I70" s="164">
        <f t="shared" si="14"/>
        <v>0.45420906567992603</v>
      </c>
      <c r="J70" s="165">
        <f t="shared" si="15"/>
        <v>0.33787234042553194</v>
      </c>
      <c r="K70" s="164">
        <f>H70/H67</f>
        <v>8.6028566737809883E-2</v>
      </c>
    </row>
    <row r="71" spans="2:11" x14ac:dyDescent="0.25">
      <c r="B71" s="157" t="s">
        <v>107</v>
      </c>
      <c r="C71" s="158">
        <v>9414</v>
      </c>
      <c r="D71" s="158">
        <v>1828</v>
      </c>
      <c r="E71" s="158">
        <v>13759</v>
      </c>
      <c r="F71" s="158">
        <v>16645</v>
      </c>
      <c r="G71" s="158">
        <v>11487</v>
      </c>
      <c r="H71" s="158">
        <v>13954</v>
      </c>
      <c r="I71" s="159">
        <f t="shared" si="14"/>
        <v>0.21476451640985461</v>
      </c>
      <c r="J71" s="160">
        <f t="shared" si="15"/>
        <v>0.48226046314000426</v>
      </c>
      <c r="K71" s="159">
        <f>H71/H67</f>
        <v>0.7636403436764625</v>
      </c>
    </row>
    <row r="72" spans="2:11" x14ac:dyDescent="0.25">
      <c r="B72" s="162" t="s">
        <v>110</v>
      </c>
      <c r="C72" s="163">
        <v>3503</v>
      </c>
      <c r="D72" s="163">
        <v>821</v>
      </c>
      <c r="E72" s="163">
        <v>3602</v>
      </c>
      <c r="F72" s="163">
        <v>5269</v>
      </c>
      <c r="G72" s="163">
        <v>5245</v>
      </c>
      <c r="H72" s="163">
        <v>5752</v>
      </c>
      <c r="I72" s="164">
        <f t="shared" si="14"/>
        <v>9.6663489037178252E-2</v>
      </c>
      <c r="J72" s="165">
        <f t="shared" si="15"/>
        <v>0.64202112475021411</v>
      </c>
      <c r="K72" s="164">
        <f>H72/H67</f>
        <v>0.3147813714223171</v>
      </c>
    </row>
    <row r="73" spans="2:11" x14ac:dyDescent="0.25">
      <c r="B73" s="162" t="s">
        <v>113</v>
      </c>
      <c r="C73" s="163">
        <v>1490</v>
      </c>
      <c r="D73" s="163">
        <v>385</v>
      </c>
      <c r="E73" s="163">
        <v>476</v>
      </c>
      <c r="F73" s="163">
        <v>980</v>
      </c>
      <c r="G73" s="163">
        <v>2200</v>
      </c>
      <c r="H73" s="163">
        <v>1660</v>
      </c>
      <c r="I73" s="164">
        <f t="shared" si="14"/>
        <v>-0.24545454545454548</v>
      </c>
      <c r="J73" s="165">
        <f t="shared" si="15"/>
        <v>0.11409395973154357</v>
      </c>
      <c r="K73" s="164">
        <f>H73/H67</f>
        <v>9.0844415257483713E-2</v>
      </c>
    </row>
    <row r="74" spans="2:11" x14ac:dyDescent="0.25">
      <c r="B74" s="162" t="s">
        <v>116</v>
      </c>
      <c r="C74" s="163">
        <v>1078</v>
      </c>
      <c r="D74" s="163">
        <v>65</v>
      </c>
      <c r="E74" s="163">
        <v>2656</v>
      </c>
      <c r="F74" s="163">
        <v>2457</v>
      </c>
      <c r="G74" s="163">
        <v>533</v>
      </c>
      <c r="H74" s="163">
        <v>878</v>
      </c>
      <c r="I74" s="164">
        <f t="shared" si="14"/>
        <v>0.64727954971857415</v>
      </c>
      <c r="J74" s="165">
        <f t="shared" si="15"/>
        <v>-0.1855287569573284</v>
      </c>
      <c r="K74" s="164">
        <f>H74/H67</f>
        <v>4.8049034094018499E-2</v>
      </c>
    </row>
    <row r="75" spans="2:11" x14ac:dyDescent="0.25">
      <c r="B75" s="162" t="s">
        <v>123</v>
      </c>
      <c r="C75" s="163">
        <v>144</v>
      </c>
      <c r="D75" s="163">
        <v>32</v>
      </c>
      <c r="E75" s="163">
        <v>1211</v>
      </c>
      <c r="F75" s="163">
        <v>599</v>
      </c>
      <c r="G75" s="163">
        <v>409</v>
      </c>
      <c r="H75" s="163">
        <v>499</v>
      </c>
      <c r="I75" s="164">
        <f t="shared" si="14"/>
        <v>0.22004889975550124</v>
      </c>
      <c r="J75" s="165">
        <f t="shared" si="15"/>
        <v>2.4652777777777777</v>
      </c>
      <c r="K75" s="164">
        <f>H75/H67</f>
        <v>2.7308050128605047E-2</v>
      </c>
    </row>
    <row r="76" spans="2:11" x14ac:dyDescent="0.25">
      <c r="B76" s="162" t="s">
        <v>119</v>
      </c>
      <c r="C76" s="163">
        <v>343</v>
      </c>
      <c r="D76" s="163">
        <v>112</v>
      </c>
      <c r="E76" s="163">
        <v>372</v>
      </c>
      <c r="F76" s="163">
        <v>448</v>
      </c>
      <c r="G76" s="163">
        <v>139</v>
      </c>
      <c r="H76" s="163">
        <v>367</v>
      </c>
      <c r="I76" s="164">
        <f t="shared" si="14"/>
        <v>1.6402877697841727</v>
      </c>
      <c r="J76" s="165">
        <f t="shared" si="15"/>
        <v>6.9970845481049482E-2</v>
      </c>
      <c r="K76" s="164">
        <f>H76/H67</f>
        <v>2.0084277349094293E-2</v>
      </c>
    </row>
    <row r="77" spans="2:11" x14ac:dyDescent="0.25">
      <c r="B77" s="162" t="s">
        <v>128</v>
      </c>
      <c r="C77" s="163">
        <v>342</v>
      </c>
      <c r="D77" s="163">
        <v>5</v>
      </c>
      <c r="E77" s="163">
        <v>1284</v>
      </c>
      <c r="F77" s="163">
        <v>807</v>
      </c>
      <c r="G77" s="163">
        <v>169</v>
      </c>
      <c r="H77" s="163">
        <v>353</v>
      </c>
      <c r="I77" s="164">
        <f t="shared" si="14"/>
        <v>1.0887573964497039</v>
      </c>
      <c r="J77" s="165">
        <f t="shared" si="15"/>
        <v>3.2163742690058506E-2</v>
      </c>
      <c r="K77" s="164">
        <f>H77/H67</f>
        <v>1.9318119630055273E-2</v>
      </c>
    </row>
    <row r="78" spans="2:11" x14ac:dyDescent="0.25">
      <c r="B78" s="162" t="s">
        <v>131</v>
      </c>
      <c r="C78" s="163">
        <v>393</v>
      </c>
      <c r="D78" s="163">
        <v>25</v>
      </c>
      <c r="E78" s="163">
        <v>157</v>
      </c>
      <c r="F78" s="163">
        <v>220</v>
      </c>
      <c r="G78" s="163">
        <v>32</v>
      </c>
      <c r="H78" s="163">
        <v>576</v>
      </c>
      <c r="I78" s="164">
        <f t="shared" si="14"/>
        <v>17</v>
      </c>
      <c r="J78" s="165">
        <f t="shared" si="15"/>
        <v>0.46564885496183206</v>
      </c>
      <c r="K78" s="164">
        <f>H78/H67</f>
        <v>3.1521917583319653E-2</v>
      </c>
    </row>
    <row r="79" spans="2:11" x14ac:dyDescent="0.25">
      <c r="B79" s="168" t="s">
        <v>145</v>
      </c>
      <c r="C79" s="169">
        <f t="shared" ref="C79:H79" si="16">C71-SUM(C72:C78)</f>
        <v>2121</v>
      </c>
      <c r="D79" s="169">
        <f t="shared" si="16"/>
        <v>383</v>
      </c>
      <c r="E79" s="169">
        <f t="shared" si="16"/>
        <v>4001</v>
      </c>
      <c r="F79" s="169">
        <f t="shared" si="16"/>
        <v>5865</v>
      </c>
      <c r="G79" s="169">
        <f t="shared" si="16"/>
        <v>2760</v>
      </c>
      <c r="H79" s="169">
        <f t="shared" si="16"/>
        <v>3869</v>
      </c>
      <c r="I79" s="170">
        <f t="shared" si="14"/>
        <v>0.40181159420289858</v>
      </c>
      <c r="J79" s="171">
        <f t="shared" si="15"/>
        <v>0.82413955681282425</v>
      </c>
      <c r="K79" s="170">
        <f>H79/H67</f>
        <v>0.21173315821156899</v>
      </c>
    </row>
    <row r="80" spans="2:11" x14ac:dyDescent="0.25">
      <c r="B80" s="153" t="s">
        <v>48</v>
      </c>
      <c r="C80" s="174"/>
      <c r="D80" s="174"/>
      <c r="E80" s="174"/>
      <c r="F80" s="174"/>
      <c r="G80" s="174"/>
      <c r="H80" s="174"/>
      <c r="I80" s="175"/>
      <c r="J80" s="175"/>
      <c r="K80" s="175"/>
    </row>
    <row r="81" spans="2:11" x14ac:dyDescent="0.25">
      <c r="B81" s="154" t="s">
        <v>68</v>
      </c>
      <c r="C81" s="176">
        <v>78749</v>
      </c>
      <c r="D81" s="176">
        <v>7132</v>
      </c>
      <c r="E81" s="176">
        <v>55065</v>
      </c>
      <c r="F81" s="176">
        <v>71377</v>
      </c>
      <c r="G81" s="176">
        <v>78632</v>
      </c>
      <c r="H81" s="176">
        <v>85365</v>
      </c>
      <c r="I81" s="177">
        <f t="shared" ref="I81:I93" si="17">IFERROR(H81/G81-1,"-")</f>
        <v>8.5626716858276497E-2</v>
      </c>
      <c r="J81" s="177">
        <f t="shared" ref="J81:J93" si="18">IFERROR(H81/C81-1,"-")</f>
        <v>8.4013765254161932E-2</v>
      </c>
      <c r="K81" s="177">
        <f>H81/H81</f>
        <v>1</v>
      </c>
    </row>
    <row r="82" spans="2:11" x14ac:dyDescent="0.25">
      <c r="B82" s="157" t="s">
        <v>97</v>
      </c>
      <c r="C82" s="158">
        <v>27855</v>
      </c>
      <c r="D82" s="158">
        <v>3797</v>
      </c>
      <c r="E82" s="158">
        <v>15541</v>
      </c>
      <c r="F82" s="158">
        <v>24794</v>
      </c>
      <c r="G82" s="158">
        <v>19994</v>
      </c>
      <c r="H82" s="158">
        <v>28095</v>
      </c>
      <c r="I82" s="159">
        <f t="shared" si="17"/>
        <v>0.40517155146543971</v>
      </c>
      <c r="J82" s="160">
        <f t="shared" si="18"/>
        <v>8.6160473882606059E-3</v>
      </c>
      <c r="K82" s="159">
        <f>H82/H81</f>
        <v>0.32911614830434016</v>
      </c>
    </row>
    <row r="83" spans="2:11" x14ac:dyDescent="0.25">
      <c r="B83" s="162" t="s">
        <v>103</v>
      </c>
      <c r="C83" s="163">
        <v>5664</v>
      </c>
      <c r="D83" s="163">
        <v>1911</v>
      </c>
      <c r="E83" s="163">
        <v>4820</v>
      </c>
      <c r="F83" s="163">
        <v>5298</v>
      </c>
      <c r="G83" s="163">
        <v>4608</v>
      </c>
      <c r="H83" s="163">
        <v>6989</v>
      </c>
      <c r="I83" s="164">
        <f t="shared" si="17"/>
        <v>0.51671006944444442</v>
      </c>
      <c r="J83" s="165">
        <f t="shared" si="18"/>
        <v>0.23393361581920913</v>
      </c>
      <c r="K83" s="164">
        <f>H83/H81</f>
        <v>8.187196157675862E-2</v>
      </c>
    </row>
    <row r="84" spans="2:11" x14ac:dyDescent="0.25">
      <c r="B84" s="162" t="s">
        <v>100</v>
      </c>
      <c r="C84" s="163">
        <v>22191</v>
      </c>
      <c r="D84" s="163">
        <v>1886</v>
      </c>
      <c r="E84" s="163">
        <v>10721</v>
      </c>
      <c r="F84" s="163">
        <v>19496</v>
      </c>
      <c r="G84" s="163">
        <v>15386</v>
      </c>
      <c r="H84" s="163">
        <v>21106</v>
      </c>
      <c r="I84" s="164">
        <f t="shared" si="17"/>
        <v>0.3717665410113089</v>
      </c>
      <c r="J84" s="165">
        <f t="shared" si="18"/>
        <v>-4.8893695642377555E-2</v>
      </c>
      <c r="K84" s="164">
        <f>H84/H81</f>
        <v>0.24724418672758156</v>
      </c>
    </row>
    <row r="85" spans="2:11" x14ac:dyDescent="0.25">
      <c r="B85" s="157" t="s">
        <v>107</v>
      </c>
      <c r="C85" s="158">
        <v>50894</v>
      </c>
      <c r="D85" s="158">
        <v>3335</v>
      </c>
      <c r="E85" s="158">
        <v>39524</v>
      </c>
      <c r="F85" s="158">
        <v>46583</v>
      </c>
      <c r="G85" s="158">
        <v>58638</v>
      </c>
      <c r="H85" s="158">
        <v>57270</v>
      </c>
      <c r="I85" s="159">
        <f t="shared" si="17"/>
        <v>-2.3329581500051155E-2</v>
      </c>
      <c r="J85" s="160">
        <f t="shared" si="18"/>
        <v>0.12527999371242182</v>
      </c>
      <c r="K85" s="159">
        <f>H85/H81</f>
        <v>0.67088385169565978</v>
      </c>
    </row>
    <row r="86" spans="2:11" x14ac:dyDescent="0.25">
      <c r="B86" s="162" t="s">
        <v>110</v>
      </c>
      <c r="C86" s="163">
        <v>7685</v>
      </c>
      <c r="D86" s="163">
        <v>612</v>
      </c>
      <c r="E86" s="163">
        <v>4353</v>
      </c>
      <c r="F86" s="163">
        <v>8155</v>
      </c>
      <c r="G86" s="163">
        <v>11124</v>
      </c>
      <c r="H86" s="163">
        <v>10530</v>
      </c>
      <c r="I86" s="164">
        <f t="shared" si="17"/>
        <v>-5.3398058252427161E-2</v>
      </c>
      <c r="J86" s="165">
        <f t="shared" si="18"/>
        <v>0.37020169160702676</v>
      </c>
      <c r="K86" s="164">
        <f>H86/H81</f>
        <v>0.12335266209804956</v>
      </c>
    </row>
    <row r="87" spans="2:11" x14ac:dyDescent="0.25">
      <c r="B87" s="162" t="s">
        <v>113</v>
      </c>
      <c r="C87" s="163">
        <v>18989</v>
      </c>
      <c r="D87" s="163">
        <v>1271</v>
      </c>
      <c r="E87" s="163">
        <v>15439</v>
      </c>
      <c r="F87" s="163">
        <v>16493</v>
      </c>
      <c r="G87" s="163">
        <v>18727</v>
      </c>
      <c r="H87" s="163">
        <v>19039</v>
      </c>
      <c r="I87" s="164">
        <f t="shared" si="17"/>
        <v>1.6660436802477641E-2</v>
      </c>
      <c r="J87" s="165">
        <f t="shared" si="18"/>
        <v>2.6331033756386013E-3</v>
      </c>
      <c r="K87" s="164">
        <f>H87/H81</f>
        <v>0.2230305160194459</v>
      </c>
    </row>
    <row r="88" spans="2:11" x14ac:dyDescent="0.25">
      <c r="B88" s="162" t="s">
        <v>116</v>
      </c>
      <c r="C88" s="163">
        <v>2620</v>
      </c>
      <c r="D88" s="163">
        <v>127</v>
      </c>
      <c r="E88" s="163">
        <v>3373</v>
      </c>
      <c r="F88" s="163">
        <v>3227</v>
      </c>
      <c r="G88" s="163">
        <v>4391</v>
      </c>
      <c r="H88" s="163">
        <v>4815</v>
      </c>
      <c r="I88" s="164">
        <f t="shared" si="17"/>
        <v>9.6561147802322944E-2</v>
      </c>
      <c r="J88" s="165">
        <f t="shared" si="18"/>
        <v>0.83778625954198471</v>
      </c>
      <c r="K88" s="164">
        <f>H88/H81</f>
        <v>5.6404849762783343E-2</v>
      </c>
    </row>
    <row r="89" spans="2:11" x14ac:dyDescent="0.25">
      <c r="B89" s="162" t="s">
        <v>123</v>
      </c>
      <c r="C89" s="163">
        <v>743</v>
      </c>
      <c r="D89" s="163">
        <v>59</v>
      </c>
      <c r="E89" s="163">
        <v>1426</v>
      </c>
      <c r="F89" s="163">
        <v>1156</v>
      </c>
      <c r="G89" s="163">
        <v>1506</v>
      </c>
      <c r="H89" s="163">
        <v>1447</v>
      </c>
      <c r="I89" s="164">
        <f t="shared" si="17"/>
        <v>-3.9176626826029182E-2</v>
      </c>
      <c r="J89" s="165">
        <f t="shared" si="18"/>
        <v>0.94751009421265131</v>
      </c>
      <c r="K89" s="164">
        <f>H89/H81</f>
        <v>1.6950740935980788E-2</v>
      </c>
    </row>
    <row r="90" spans="2:11" x14ac:dyDescent="0.25">
      <c r="B90" s="162" t="s">
        <v>119</v>
      </c>
      <c r="C90" s="163">
        <v>543</v>
      </c>
      <c r="D90" s="163">
        <v>58</v>
      </c>
      <c r="E90" s="163">
        <v>1209</v>
      </c>
      <c r="F90" s="163">
        <v>662</v>
      </c>
      <c r="G90" s="163">
        <v>835</v>
      </c>
      <c r="H90" s="163">
        <v>874</v>
      </c>
      <c r="I90" s="164">
        <f t="shared" si="17"/>
        <v>4.6706586826347207E-2</v>
      </c>
      <c r="J90" s="165">
        <f t="shared" si="18"/>
        <v>0.60957642725598538</v>
      </c>
      <c r="K90" s="164">
        <f>H90/H81</f>
        <v>1.0238388098166696E-2</v>
      </c>
    </row>
    <row r="91" spans="2:11" x14ac:dyDescent="0.25">
      <c r="B91" s="162" t="s">
        <v>128</v>
      </c>
      <c r="C91" s="163">
        <v>1432</v>
      </c>
      <c r="D91" s="163">
        <v>4</v>
      </c>
      <c r="E91" s="163">
        <v>1145</v>
      </c>
      <c r="F91" s="163">
        <v>1550</v>
      </c>
      <c r="G91" s="163">
        <v>1479</v>
      </c>
      <c r="H91" s="163">
        <v>1139</v>
      </c>
      <c r="I91" s="164">
        <f t="shared" si="17"/>
        <v>-0.22988505747126442</v>
      </c>
      <c r="J91" s="165">
        <f t="shared" si="18"/>
        <v>-0.20460893854748607</v>
      </c>
      <c r="K91" s="164">
        <f>H91/H81</f>
        <v>1.3342704855619985E-2</v>
      </c>
    </row>
    <row r="92" spans="2:11" x14ac:dyDescent="0.25">
      <c r="B92" s="162" t="s">
        <v>131</v>
      </c>
      <c r="C92" s="163">
        <v>2715</v>
      </c>
      <c r="D92" s="163">
        <v>54</v>
      </c>
      <c r="E92" s="163">
        <v>1141</v>
      </c>
      <c r="F92" s="163">
        <v>1595</v>
      </c>
      <c r="G92" s="163">
        <v>1852</v>
      </c>
      <c r="H92" s="163">
        <v>1298</v>
      </c>
      <c r="I92" s="164">
        <f t="shared" si="17"/>
        <v>-0.29913606911447088</v>
      </c>
      <c r="J92" s="165">
        <f t="shared" si="18"/>
        <v>-0.52191528545119703</v>
      </c>
      <c r="K92" s="164">
        <f>H92/H81</f>
        <v>1.5205294910091958E-2</v>
      </c>
    </row>
    <row r="93" spans="2:11" x14ac:dyDescent="0.25">
      <c r="B93" s="168" t="s">
        <v>145</v>
      </c>
      <c r="C93" s="169">
        <f t="shared" ref="C93:H93" si="19">C85-SUM(C86:C92)</f>
        <v>16167</v>
      </c>
      <c r="D93" s="169">
        <f t="shared" si="19"/>
        <v>1150</v>
      </c>
      <c r="E93" s="169">
        <f t="shared" si="19"/>
        <v>11438</v>
      </c>
      <c r="F93" s="169">
        <f t="shared" si="19"/>
        <v>13745</v>
      </c>
      <c r="G93" s="169">
        <f t="shared" si="19"/>
        <v>18724</v>
      </c>
      <c r="H93" s="169">
        <f t="shared" si="19"/>
        <v>18128</v>
      </c>
      <c r="I93" s="170">
        <f t="shared" si="17"/>
        <v>-3.1830805383465055E-2</v>
      </c>
      <c r="J93" s="171">
        <f t="shared" si="18"/>
        <v>0.12129646811405959</v>
      </c>
      <c r="K93" s="170">
        <f>H93/H81</f>
        <v>0.21235869501552157</v>
      </c>
    </row>
    <row r="94" spans="2:11" x14ac:dyDescent="0.25">
      <c r="B94" s="153" t="s">
        <v>49</v>
      </c>
      <c r="C94" s="174"/>
      <c r="D94" s="174"/>
      <c r="E94" s="174"/>
      <c r="F94" s="174"/>
      <c r="G94" s="174"/>
      <c r="H94" s="174"/>
      <c r="I94" s="175"/>
      <c r="J94" s="175"/>
      <c r="K94" s="175"/>
    </row>
    <row r="95" spans="2:11" x14ac:dyDescent="0.25">
      <c r="B95" s="154" t="s">
        <v>68</v>
      </c>
      <c r="C95" s="176">
        <v>6317</v>
      </c>
      <c r="D95" s="176">
        <v>1831</v>
      </c>
      <c r="E95" s="176">
        <v>4617</v>
      </c>
      <c r="F95" s="176">
        <v>5090</v>
      </c>
      <c r="G95" s="176">
        <v>5218</v>
      </c>
      <c r="H95" s="176">
        <v>5721</v>
      </c>
      <c r="I95" s="177">
        <f t="shared" ref="I95:I107" si="20">IFERROR(H95/G95-1,"-")</f>
        <v>9.6397087006515836E-2</v>
      </c>
      <c r="J95" s="177">
        <f t="shared" ref="J95:J107" si="21">IFERROR(H95/C95-1,"-")</f>
        <v>-9.4348583188222257E-2</v>
      </c>
      <c r="K95" s="177">
        <f>H95/H95</f>
        <v>1</v>
      </c>
    </row>
    <row r="96" spans="2:11" x14ac:dyDescent="0.25">
      <c r="B96" s="157" t="s">
        <v>97</v>
      </c>
      <c r="C96" s="158">
        <v>3888</v>
      </c>
      <c r="D96" s="158">
        <v>1303</v>
      </c>
      <c r="E96" s="158">
        <v>2734</v>
      </c>
      <c r="F96" s="158">
        <v>3213</v>
      </c>
      <c r="G96" s="158">
        <v>2513</v>
      </c>
      <c r="H96" s="158">
        <v>3367</v>
      </c>
      <c r="I96" s="159">
        <f t="shared" si="20"/>
        <v>0.33983286908077992</v>
      </c>
      <c r="J96" s="160">
        <f t="shared" si="21"/>
        <v>-0.13400205761316875</v>
      </c>
      <c r="K96" s="159">
        <f>H96/H95</f>
        <v>0.58853347316902638</v>
      </c>
    </row>
    <row r="97" spans="2:11" x14ac:dyDescent="0.25">
      <c r="B97" s="162" t="s">
        <v>103</v>
      </c>
      <c r="C97" s="163">
        <v>2093</v>
      </c>
      <c r="D97" s="163">
        <v>798</v>
      </c>
      <c r="E97" s="163">
        <v>1341</v>
      </c>
      <c r="F97" s="163">
        <v>1567</v>
      </c>
      <c r="G97" s="163">
        <v>683</v>
      </c>
      <c r="H97" s="163">
        <v>1279</v>
      </c>
      <c r="I97" s="164">
        <f t="shared" si="20"/>
        <v>0.87262079062957532</v>
      </c>
      <c r="J97" s="165">
        <f t="shared" si="21"/>
        <v>-0.38891543239369331</v>
      </c>
      <c r="K97" s="164">
        <f>H97/H95</f>
        <v>0.22356231428072015</v>
      </c>
    </row>
    <row r="98" spans="2:11" x14ac:dyDescent="0.25">
      <c r="B98" s="162" t="s">
        <v>100</v>
      </c>
      <c r="C98" s="163">
        <v>1795</v>
      </c>
      <c r="D98" s="163">
        <v>505</v>
      </c>
      <c r="E98" s="163">
        <v>1393</v>
      </c>
      <c r="F98" s="163">
        <v>1646</v>
      </c>
      <c r="G98" s="163">
        <v>1830</v>
      </c>
      <c r="H98" s="163">
        <v>2088</v>
      </c>
      <c r="I98" s="164">
        <f t="shared" si="20"/>
        <v>0.14098360655737707</v>
      </c>
      <c r="J98" s="165">
        <f t="shared" si="21"/>
        <v>0.16323119777158768</v>
      </c>
      <c r="K98" s="164">
        <f>H98/H95</f>
        <v>0.36497115888830622</v>
      </c>
    </row>
    <row r="99" spans="2:11" x14ac:dyDescent="0.25">
      <c r="B99" s="157" t="s">
        <v>107</v>
      </c>
      <c r="C99" s="158">
        <v>2429</v>
      </c>
      <c r="D99" s="158">
        <v>528</v>
      </c>
      <c r="E99" s="158">
        <v>1883</v>
      </c>
      <c r="F99" s="158">
        <v>1877</v>
      </c>
      <c r="G99" s="158">
        <v>2705</v>
      </c>
      <c r="H99" s="158">
        <v>2354</v>
      </c>
      <c r="I99" s="159">
        <f t="shared" si="20"/>
        <v>-0.12975970425138628</v>
      </c>
      <c r="J99" s="160">
        <f t="shared" si="21"/>
        <v>-3.0876904075751388E-2</v>
      </c>
      <c r="K99" s="159">
        <f>H99/H95</f>
        <v>0.41146652683097362</v>
      </c>
    </row>
    <row r="100" spans="2:11" x14ac:dyDescent="0.25">
      <c r="B100" s="162" t="s">
        <v>110</v>
      </c>
      <c r="C100" s="163">
        <v>292</v>
      </c>
      <c r="D100" s="163">
        <v>102</v>
      </c>
      <c r="E100" s="163">
        <v>259</v>
      </c>
      <c r="F100" s="163">
        <v>278</v>
      </c>
      <c r="G100" s="163">
        <v>318</v>
      </c>
      <c r="H100" s="163">
        <v>332</v>
      </c>
      <c r="I100" s="164">
        <f t="shared" si="20"/>
        <v>4.4025157232704393E-2</v>
      </c>
      <c r="J100" s="165">
        <f t="shared" si="21"/>
        <v>0.13698630136986312</v>
      </c>
      <c r="K100" s="164">
        <f>H100/H95</f>
        <v>5.8031812620171298E-2</v>
      </c>
    </row>
    <row r="101" spans="2:11" x14ac:dyDescent="0.25">
      <c r="B101" s="162" t="s">
        <v>113</v>
      </c>
      <c r="C101" s="163">
        <v>617</v>
      </c>
      <c r="D101" s="163">
        <v>106</v>
      </c>
      <c r="E101" s="163">
        <v>540</v>
      </c>
      <c r="F101" s="163">
        <v>459</v>
      </c>
      <c r="G101" s="163">
        <v>564</v>
      </c>
      <c r="H101" s="163">
        <v>530</v>
      </c>
      <c r="I101" s="164">
        <f t="shared" si="20"/>
        <v>-6.0283687943262443E-2</v>
      </c>
      <c r="J101" s="165">
        <f t="shared" si="21"/>
        <v>-0.14100486223662889</v>
      </c>
      <c r="K101" s="164">
        <f>H101/H95</f>
        <v>9.2641146652683096E-2</v>
      </c>
    </row>
    <row r="102" spans="2:11" x14ac:dyDescent="0.25">
      <c r="B102" s="162" t="s">
        <v>116</v>
      </c>
      <c r="C102" s="163">
        <v>393</v>
      </c>
      <c r="D102" s="163">
        <v>55</v>
      </c>
      <c r="E102" s="163">
        <v>317</v>
      </c>
      <c r="F102" s="163">
        <v>291</v>
      </c>
      <c r="G102" s="163">
        <v>482</v>
      </c>
      <c r="H102" s="163">
        <v>373</v>
      </c>
      <c r="I102" s="164">
        <f t="shared" si="20"/>
        <v>-0.22614107883817425</v>
      </c>
      <c r="J102" s="165">
        <f t="shared" si="21"/>
        <v>-5.0890585241730291E-2</v>
      </c>
      <c r="K102" s="164">
        <f>H102/H95</f>
        <v>6.5198391889529805E-2</v>
      </c>
    </row>
    <row r="103" spans="2:11" x14ac:dyDescent="0.25">
      <c r="B103" s="162" t="s">
        <v>123</v>
      </c>
      <c r="C103" s="163">
        <v>110</v>
      </c>
      <c r="D103" s="163">
        <v>20</v>
      </c>
      <c r="E103" s="163">
        <v>121</v>
      </c>
      <c r="F103" s="163">
        <v>123</v>
      </c>
      <c r="G103" s="163">
        <v>117</v>
      </c>
      <c r="H103" s="163">
        <v>86</v>
      </c>
      <c r="I103" s="164">
        <f t="shared" si="20"/>
        <v>-0.2649572649572649</v>
      </c>
      <c r="J103" s="165">
        <f t="shared" si="21"/>
        <v>-0.21818181818181814</v>
      </c>
      <c r="K103" s="164">
        <f>H103/H95</f>
        <v>1.5032337004020277E-2</v>
      </c>
    </row>
    <row r="104" spans="2:11" x14ac:dyDescent="0.25">
      <c r="B104" s="162" t="s">
        <v>119</v>
      </c>
      <c r="C104" s="163">
        <v>82</v>
      </c>
      <c r="D104" s="163">
        <v>51</v>
      </c>
      <c r="E104" s="163">
        <v>113</v>
      </c>
      <c r="F104" s="163">
        <v>73</v>
      </c>
      <c r="G104" s="163">
        <v>114</v>
      </c>
      <c r="H104" s="163">
        <v>67</v>
      </c>
      <c r="I104" s="164">
        <f t="shared" si="20"/>
        <v>-0.41228070175438591</v>
      </c>
      <c r="J104" s="165">
        <f t="shared" si="21"/>
        <v>-0.18292682926829273</v>
      </c>
      <c r="K104" s="164">
        <f>H104/H95</f>
        <v>1.171123929382975E-2</v>
      </c>
    </row>
    <row r="105" spans="2:11" x14ac:dyDescent="0.25">
      <c r="B105" s="162" t="s">
        <v>128</v>
      </c>
      <c r="C105" s="163">
        <v>16</v>
      </c>
      <c r="D105" s="163">
        <v>4</v>
      </c>
      <c r="E105" s="163">
        <v>22</v>
      </c>
      <c r="F105" s="163">
        <v>12</v>
      </c>
      <c r="G105" s="163">
        <v>24</v>
      </c>
      <c r="H105" s="163">
        <v>38</v>
      </c>
      <c r="I105" s="164">
        <f t="shared" si="20"/>
        <v>0.58333333333333326</v>
      </c>
      <c r="J105" s="165">
        <f t="shared" si="21"/>
        <v>1.375</v>
      </c>
      <c r="K105" s="164">
        <f>H105/H95</f>
        <v>6.6421954203810521E-3</v>
      </c>
    </row>
    <row r="106" spans="2:11" x14ac:dyDescent="0.25">
      <c r="B106" s="162" t="s">
        <v>131</v>
      </c>
      <c r="C106" s="163">
        <v>66</v>
      </c>
      <c r="D106" s="163">
        <v>12</v>
      </c>
      <c r="E106" s="163">
        <v>14</v>
      </c>
      <c r="F106" s="163">
        <v>8</v>
      </c>
      <c r="G106" s="163">
        <v>32</v>
      </c>
      <c r="H106" s="163">
        <v>50</v>
      </c>
      <c r="I106" s="164">
        <f t="shared" si="20"/>
        <v>0.5625</v>
      </c>
      <c r="J106" s="165">
        <f t="shared" si="21"/>
        <v>-0.24242424242424243</v>
      </c>
      <c r="K106" s="164">
        <f>H106/H95</f>
        <v>8.7397308162908589E-3</v>
      </c>
    </row>
    <row r="107" spans="2:11" x14ac:dyDescent="0.25">
      <c r="B107" s="168" t="s">
        <v>145</v>
      </c>
      <c r="C107" s="169">
        <f t="shared" ref="C107:H107" si="22">C99-SUM(C100:C106)</f>
        <v>853</v>
      </c>
      <c r="D107" s="169">
        <f t="shared" si="22"/>
        <v>178</v>
      </c>
      <c r="E107" s="169">
        <f t="shared" si="22"/>
        <v>497</v>
      </c>
      <c r="F107" s="169">
        <f t="shared" si="22"/>
        <v>633</v>
      </c>
      <c r="G107" s="169">
        <f t="shared" si="22"/>
        <v>1054</v>
      </c>
      <c r="H107" s="169">
        <f t="shared" si="22"/>
        <v>878</v>
      </c>
      <c r="I107" s="170">
        <f t="shared" si="20"/>
        <v>-0.16698292220113853</v>
      </c>
      <c r="J107" s="171">
        <f t="shared" si="21"/>
        <v>2.9308323563892236E-2</v>
      </c>
      <c r="K107" s="170">
        <f>H107/H95</f>
        <v>0.15346967313406748</v>
      </c>
    </row>
    <row r="108" spans="2:11" x14ac:dyDescent="0.25">
      <c r="B108" s="153" t="s">
        <v>50</v>
      </c>
      <c r="C108" s="174"/>
      <c r="D108" s="174"/>
      <c r="E108" s="174"/>
      <c r="F108" s="174"/>
      <c r="G108" s="174"/>
      <c r="H108" s="174"/>
      <c r="I108" s="175"/>
      <c r="J108" s="175"/>
      <c r="K108" s="175"/>
    </row>
    <row r="109" spans="2:11" x14ac:dyDescent="0.25">
      <c r="B109" s="154" t="s">
        <v>68</v>
      </c>
      <c r="C109" s="176">
        <v>14208</v>
      </c>
      <c r="D109" s="176">
        <v>6134</v>
      </c>
      <c r="E109" s="176">
        <v>13942</v>
      </c>
      <c r="F109" s="176">
        <v>18713</v>
      </c>
      <c r="G109" s="176">
        <v>22087</v>
      </c>
      <c r="H109" s="176">
        <v>20986</v>
      </c>
      <c r="I109" s="177">
        <f t="shared" ref="I109:I121" si="23">IFERROR(H109/G109-1,"-")</f>
        <v>-4.9848327070222354E-2</v>
      </c>
      <c r="J109" s="177">
        <f t="shared" ref="J109:J121" si="24">IFERROR(H109/C109-1,"-")</f>
        <v>0.47705518018018012</v>
      </c>
      <c r="K109" s="177">
        <f>H109/H109</f>
        <v>1</v>
      </c>
    </row>
    <row r="110" spans="2:11" x14ac:dyDescent="0.25">
      <c r="B110" s="157" t="s">
        <v>97</v>
      </c>
      <c r="C110" s="158">
        <v>2923</v>
      </c>
      <c r="D110" s="158">
        <v>1595</v>
      </c>
      <c r="E110" s="158">
        <v>1900</v>
      </c>
      <c r="F110" s="158">
        <v>4375</v>
      </c>
      <c r="G110" s="158">
        <v>2951</v>
      </c>
      <c r="H110" s="158">
        <v>2896</v>
      </c>
      <c r="I110" s="159">
        <f t="shared" si="23"/>
        <v>-1.8637749915282997E-2</v>
      </c>
      <c r="J110" s="160">
        <f t="shared" si="24"/>
        <v>-9.2370851864522763E-3</v>
      </c>
      <c r="K110" s="159">
        <f>H110/H109</f>
        <v>0.13799675974459163</v>
      </c>
    </row>
    <row r="111" spans="2:11" x14ac:dyDescent="0.25">
      <c r="B111" s="162" t="s">
        <v>103</v>
      </c>
      <c r="C111" s="163">
        <v>914</v>
      </c>
      <c r="D111" s="163">
        <v>959</v>
      </c>
      <c r="E111" s="163">
        <v>812</v>
      </c>
      <c r="F111" s="163">
        <v>1086</v>
      </c>
      <c r="G111" s="163">
        <v>634</v>
      </c>
      <c r="H111" s="163">
        <v>798</v>
      </c>
      <c r="I111" s="164">
        <f t="shared" si="23"/>
        <v>0.25867507886435326</v>
      </c>
      <c r="J111" s="165">
        <f t="shared" si="24"/>
        <v>-0.12691466083150982</v>
      </c>
      <c r="K111" s="164">
        <f>H111/H109</f>
        <v>3.8025350233488991E-2</v>
      </c>
    </row>
    <row r="112" spans="2:11" x14ac:dyDescent="0.25">
      <c r="B112" s="162" t="s">
        <v>100</v>
      </c>
      <c r="C112" s="163">
        <v>2009</v>
      </c>
      <c r="D112" s="163">
        <v>636</v>
      </c>
      <c r="E112" s="163">
        <v>1088</v>
      </c>
      <c r="F112" s="163">
        <v>3289</v>
      </c>
      <c r="G112" s="163">
        <v>2317</v>
      </c>
      <c r="H112" s="163">
        <v>2098</v>
      </c>
      <c r="I112" s="164">
        <f t="shared" si="23"/>
        <v>-9.451877427708244E-2</v>
      </c>
      <c r="J112" s="165">
        <f t="shared" si="24"/>
        <v>4.4300647088103551E-2</v>
      </c>
      <c r="K112" s="164">
        <f>H112/H109</f>
        <v>9.9971409511102644E-2</v>
      </c>
    </row>
    <row r="113" spans="2:11" x14ac:dyDescent="0.25">
      <c r="B113" s="157" t="s">
        <v>107</v>
      </c>
      <c r="C113" s="158">
        <v>11285</v>
      </c>
      <c r="D113" s="158">
        <v>4539</v>
      </c>
      <c r="E113" s="158">
        <v>12042</v>
      </c>
      <c r="F113" s="158">
        <v>14338</v>
      </c>
      <c r="G113" s="158">
        <v>19136</v>
      </c>
      <c r="H113" s="158">
        <v>18090</v>
      </c>
      <c r="I113" s="159">
        <f t="shared" si="23"/>
        <v>-5.4661371237458178E-2</v>
      </c>
      <c r="J113" s="160">
        <f t="shared" si="24"/>
        <v>0.60301284891448836</v>
      </c>
      <c r="K113" s="159">
        <f>H113/H109</f>
        <v>0.86200324025540842</v>
      </c>
    </row>
    <row r="114" spans="2:11" x14ac:dyDescent="0.25">
      <c r="B114" s="162" t="s">
        <v>110</v>
      </c>
      <c r="C114" s="163">
        <v>5918</v>
      </c>
      <c r="D114" s="163">
        <v>3604</v>
      </c>
      <c r="E114" s="163">
        <v>6776</v>
      </c>
      <c r="F114" s="163">
        <v>7819</v>
      </c>
      <c r="G114" s="163">
        <v>11418</v>
      </c>
      <c r="H114" s="163">
        <v>10847</v>
      </c>
      <c r="I114" s="164">
        <f t="shared" si="23"/>
        <v>-5.0008758101243611E-2</v>
      </c>
      <c r="J114" s="165">
        <f t="shared" si="24"/>
        <v>0.83288273065224727</v>
      </c>
      <c r="K114" s="164">
        <f>H114/H109</f>
        <v>0.5168683884494425</v>
      </c>
    </row>
    <row r="115" spans="2:11" x14ac:dyDescent="0.25">
      <c r="B115" s="162" t="s">
        <v>113</v>
      </c>
      <c r="C115" s="163">
        <v>1278</v>
      </c>
      <c r="D115" s="163">
        <v>475</v>
      </c>
      <c r="E115" s="163">
        <v>872</v>
      </c>
      <c r="F115" s="163">
        <v>1094</v>
      </c>
      <c r="G115" s="163">
        <v>1110</v>
      </c>
      <c r="H115" s="163">
        <v>1131</v>
      </c>
      <c r="I115" s="164">
        <f t="shared" si="23"/>
        <v>1.8918918918918948E-2</v>
      </c>
      <c r="J115" s="165">
        <f t="shared" si="24"/>
        <v>-0.11502347417840375</v>
      </c>
      <c r="K115" s="164">
        <f>H115/H109</f>
        <v>5.3893071571523871E-2</v>
      </c>
    </row>
    <row r="116" spans="2:11" x14ac:dyDescent="0.25">
      <c r="B116" s="162" t="s">
        <v>116</v>
      </c>
      <c r="C116" s="163">
        <v>576</v>
      </c>
      <c r="D116" s="163">
        <v>107</v>
      </c>
      <c r="E116" s="163">
        <v>752</v>
      </c>
      <c r="F116" s="163">
        <v>1080</v>
      </c>
      <c r="G116" s="163">
        <v>924</v>
      </c>
      <c r="H116" s="163">
        <v>1319</v>
      </c>
      <c r="I116" s="164">
        <f t="shared" si="23"/>
        <v>0.42748917748917759</v>
      </c>
      <c r="J116" s="165">
        <f t="shared" si="24"/>
        <v>1.2899305555555554</v>
      </c>
      <c r="K116" s="164">
        <f>H116/H109</f>
        <v>6.2851424759363381E-2</v>
      </c>
    </row>
    <row r="117" spans="2:11" x14ac:dyDescent="0.25">
      <c r="B117" s="162" t="s">
        <v>123</v>
      </c>
      <c r="C117" s="163">
        <v>244</v>
      </c>
      <c r="D117" s="163">
        <v>116</v>
      </c>
      <c r="E117" s="163">
        <v>370</v>
      </c>
      <c r="F117" s="163">
        <v>725</v>
      </c>
      <c r="G117" s="163">
        <v>687</v>
      </c>
      <c r="H117" s="163">
        <v>859</v>
      </c>
      <c r="I117" s="164">
        <f t="shared" si="23"/>
        <v>0.25036390101892292</v>
      </c>
      <c r="J117" s="165">
        <f t="shared" si="24"/>
        <v>2.5204918032786887</v>
      </c>
      <c r="K117" s="164">
        <f>H117/H109</f>
        <v>4.0932049938053938E-2</v>
      </c>
    </row>
    <row r="118" spans="2:11" x14ac:dyDescent="0.25">
      <c r="B118" s="162" t="s">
        <v>119</v>
      </c>
      <c r="C118" s="163">
        <v>418</v>
      </c>
      <c r="D118" s="163">
        <v>74</v>
      </c>
      <c r="E118" s="163">
        <v>823</v>
      </c>
      <c r="F118" s="163">
        <v>533</v>
      </c>
      <c r="G118" s="163">
        <v>632</v>
      </c>
      <c r="H118" s="163">
        <v>621</v>
      </c>
      <c r="I118" s="164">
        <f t="shared" si="23"/>
        <v>-1.7405063291139222E-2</v>
      </c>
      <c r="J118" s="165">
        <f t="shared" si="24"/>
        <v>0.4856459330143541</v>
      </c>
      <c r="K118" s="164">
        <f>H118/H109</f>
        <v>2.9591156008767751E-2</v>
      </c>
    </row>
    <row r="119" spans="2:11" x14ac:dyDescent="0.25">
      <c r="B119" s="162" t="s">
        <v>128</v>
      </c>
      <c r="C119" s="163">
        <v>166</v>
      </c>
      <c r="D119" s="163">
        <v>0</v>
      </c>
      <c r="E119" s="163">
        <v>115</v>
      </c>
      <c r="F119" s="163">
        <v>236</v>
      </c>
      <c r="G119" s="163">
        <v>293</v>
      </c>
      <c r="H119" s="163">
        <v>67</v>
      </c>
      <c r="I119" s="164">
        <f t="shared" si="23"/>
        <v>-0.77133105802047786</v>
      </c>
      <c r="J119" s="165">
        <f t="shared" si="24"/>
        <v>-0.59638554216867468</v>
      </c>
      <c r="K119" s="164">
        <f>H119/H109</f>
        <v>3.1926045935385494E-3</v>
      </c>
    </row>
    <row r="120" spans="2:11" x14ac:dyDescent="0.25">
      <c r="B120" s="162" t="s">
        <v>131</v>
      </c>
      <c r="C120" s="163">
        <v>378</v>
      </c>
      <c r="D120" s="163">
        <v>0</v>
      </c>
      <c r="E120" s="163">
        <v>282</v>
      </c>
      <c r="F120" s="163">
        <v>110</v>
      </c>
      <c r="G120" s="163">
        <v>229</v>
      </c>
      <c r="H120" s="163">
        <v>114</v>
      </c>
      <c r="I120" s="164">
        <f t="shared" si="23"/>
        <v>-0.50218340611353707</v>
      </c>
      <c r="J120" s="165">
        <f t="shared" si="24"/>
        <v>-0.69841269841269837</v>
      </c>
      <c r="K120" s="164">
        <f>H120/H109</f>
        <v>5.4321928904984274E-3</v>
      </c>
    </row>
    <row r="121" spans="2:11" x14ac:dyDescent="0.25">
      <c r="B121" s="168" t="s">
        <v>145</v>
      </c>
      <c r="C121" s="169">
        <f t="shared" ref="C121:H121" si="25">C113-SUM(C114:C120)</f>
        <v>2307</v>
      </c>
      <c r="D121" s="169">
        <f t="shared" si="25"/>
        <v>163</v>
      </c>
      <c r="E121" s="169">
        <f t="shared" si="25"/>
        <v>2052</v>
      </c>
      <c r="F121" s="169">
        <f t="shared" si="25"/>
        <v>2741</v>
      </c>
      <c r="G121" s="169">
        <f t="shared" si="25"/>
        <v>3843</v>
      </c>
      <c r="H121" s="169">
        <f t="shared" si="25"/>
        <v>3132</v>
      </c>
      <c r="I121" s="170">
        <f t="shared" si="23"/>
        <v>-0.18501170960187352</v>
      </c>
      <c r="J121" s="171">
        <f t="shared" si="24"/>
        <v>0.35760728218465543</v>
      </c>
      <c r="K121" s="170">
        <f>H121/H109</f>
        <v>0.14924235204421996</v>
      </c>
    </row>
    <row r="122" spans="2:11" x14ac:dyDescent="0.25">
      <c r="B122" s="153" t="s">
        <v>51</v>
      </c>
      <c r="C122" s="174"/>
      <c r="D122" s="174"/>
      <c r="E122" s="174"/>
      <c r="F122" s="174"/>
      <c r="G122" s="174"/>
      <c r="H122" s="174"/>
      <c r="I122" s="175"/>
      <c r="J122" s="175"/>
      <c r="K122" s="175"/>
    </row>
    <row r="123" spans="2:11" x14ac:dyDescent="0.25">
      <c r="B123" s="154" t="s">
        <v>68</v>
      </c>
      <c r="C123" s="176">
        <v>22370</v>
      </c>
      <c r="D123" s="176">
        <v>8311</v>
      </c>
      <c r="E123" s="176">
        <v>23574</v>
      </c>
      <c r="F123" s="176">
        <v>26213</v>
      </c>
      <c r="G123" s="176">
        <v>24550</v>
      </c>
      <c r="H123" s="176">
        <v>26113</v>
      </c>
      <c r="I123" s="177">
        <f t="shared" ref="I123:I135" si="26">IFERROR(H123/G123-1,"-")</f>
        <v>6.3665987780040734E-2</v>
      </c>
      <c r="J123" s="177">
        <f t="shared" ref="J123:J135" si="27">IFERROR(H123/C123-1,"-")</f>
        <v>0.16732230666070635</v>
      </c>
      <c r="K123" s="177">
        <f>H123/H123</f>
        <v>1</v>
      </c>
    </row>
    <row r="124" spans="2:11" x14ac:dyDescent="0.25">
      <c r="B124" s="157" t="s">
        <v>97</v>
      </c>
      <c r="C124" s="158">
        <v>11771</v>
      </c>
      <c r="D124" s="158">
        <v>5587</v>
      </c>
      <c r="E124" s="158">
        <v>13650</v>
      </c>
      <c r="F124" s="158">
        <v>14085</v>
      </c>
      <c r="G124" s="158">
        <v>13995</v>
      </c>
      <c r="H124" s="158">
        <v>15270</v>
      </c>
      <c r="I124" s="159">
        <f t="shared" si="26"/>
        <v>9.1103965702036493E-2</v>
      </c>
      <c r="J124" s="160">
        <f t="shared" si="27"/>
        <v>0.29725596805708943</v>
      </c>
      <c r="K124" s="159">
        <f>H124/H123</f>
        <v>0.58476620840194538</v>
      </c>
    </row>
    <row r="125" spans="2:11" x14ac:dyDescent="0.25">
      <c r="B125" s="162" t="s">
        <v>103</v>
      </c>
      <c r="C125" s="163">
        <v>5366</v>
      </c>
      <c r="D125" s="163">
        <v>2418</v>
      </c>
      <c r="E125" s="163">
        <v>6540</v>
      </c>
      <c r="F125" s="163">
        <v>6958</v>
      </c>
      <c r="G125" s="163">
        <v>5274</v>
      </c>
      <c r="H125" s="163">
        <v>6305</v>
      </c>
      <c r="I125" s="164">
        <f t="shared" si="26"/>
        <v>0.19548729616989013</v>
      </c>
      <c r="J125" s="165">
        <f t="shared" si="27"/>
        <v>0.17499068207230706</v>
      </c>
      <c r="K125" s="164">
        <f>H125/H123</f>
        <v>0.24145061846589821</v>
      </c>
    </row>
    <row r="126" spans="2:11" x14ac:dyDescent="0.25">
      <c r="B126" s="162" t="s">
        <v>100</v>
      </c>
      <c r="C126" s="163">
        <v>6405</v>
      </c>
      <c r="D126" s="163">
        <v>3169</v>
      </c>
      <c r="E126" s="163">
        <v>7110</v>
      </c>
      <c r="F126" s="163">
        <v>7127</v>
      </c>
      <c r="G126" s="163">
        <v>8721</v>
      </c>
      <c r="H126" s="163">
        <v>8965</v>
      </c>
      <c r="I126" s="164">
        <f t="shared" si="26"/>
        <v>2.7978442839123874E-2</v>
      </c>
      <c r="J126" s="165">
        <f t="shared" si="27"/>
        <v>0.39968774395003903</v>
      </c>
      <c r="K126" s="164">
        <f>H126/H123</f>
        <v>0.34331558993604716</v>
      </c>
    </row>
    <row r="127" spans="2:11" x14ac:dyDescent="0.25">
      <c r="B127" s="157" t="s">
        <v>107</v>
      </c>
      <c r="C127" s="158">
        <v>10599</v>
      </c>
      <c r="D127" s="158">
        <v>2724</v>
      </c>
      <c r="E127" s="158">
        <v>9924</v>
      </c>
      <c r="F127" s="158">
        <v>12128</v>
      </c>
      <c r="G127" s="158">
        <v>10555</v>
      </c>
      <c r="H127" s="158">
        <v>10843</v>
      </c>
      <c r="I127" s="159">
        <f t="shared" si="26"/>
        <v>2.7285646612979608E-2</v>
      </c>
      <c r="J127" s="160">
        <f t="shared" si="27"/>
        <v>2.3021039720728442E-2</v>
      </c>
      <c r="K127" s="159">
        <f>H127/H123</f>
        <v>0.41523379159805462</v>
      </c>
    </row>
    <row r="128" spans="2:11" x14ac:dyDescent="0.25">
      <c r="B128" s="162" t="s">
        <v>110</v>
      </c>
      <c r="C128" s="163">
        <v>1081</v>
      </c>
      <c r="D128" s="163">
        <v>307</v>
      </c>
      <c r="E128" s="163">
        <v>775</v>
      </c>
      <c r="F128" s="163">
        <v>962</v>
      </c>
      <c r="G128" s="163">
        <v>1147</v>
      </c>
      <c r="H128" s="163">
        <v>1127</v>
      </c>
      <c r="I128" s="164">
        <f t="shared" si="26"/>
        <v>-1.7436791630340065E-2</v>
      </c>
      <c r="J128" s="165">
        <f t="shared" si="27"/>
        <v>4.2553191489361764E-2</v>
      </c>
      <c r="K128" s="164">
        <f>H128/H123</f>
        <v>4.3158580017615744E-2</v>
      </c>
    </row>
    <row r="129" spans="2:11" x14ac:dyDescent="0.25">
      <c r="B129" s="162" t="s">
        <v>113</v>
      </c>
      <c r="C129" s="163">
        <v>1143</v>
      </c>
      <c r="D129" s="163">
        <v>297</v>
      </c>
      <c r="E129" s="163">
        <v>1659</v>
      </c>
      <c r="F129" s="163">
        <v>1800</v>
      </c>
      <c r="G129" s="163">
        <v>1503</v>
      </c>
      <c r="H129" s="163">
        <v>1743</v>
      </c>
      <c r="I129" s="164">
        <f t="shared" si="26"/>
        <v>0.15968063872255489</v>
      </c>
      <c r="J129" s="165">
        <f t="shared" si="27"/>
        <v>0.52493438320209984</v>
      </c>
      <c r="K129" s="164">
        <f>H129/H123</f>
        <v>6.6748362884387083E-2</v>
      </c>
    </row>
    <row r="130" spans="2:11" x14ac:dyDescent="0.25">
      <c r="B130" s="162" t="s">
        <v>116</v>
      </c>
      <c r="C130" s="163">
        <v>649</v>
      </c>
      <c r="D130" s="163">
        <v>111</v>
      </c>
      <c r="E130" s="163">
        <v>954</v>
      </c>
      <c r="F130" s="163">
        <v>1027</v>
      </c>
      <c r="G130" s="163">
        <v>1076</v>
      </c>
      <c r="H130" s="163">
        <v>866</v>
      </c>
      <c r="I130" s="164">
        <f t="shared" si="26"/>
        <v>-0.19516728624535318</v>
      </c>
      <c r="J130" s="165">
        <f t="shared" si="27"/>
        <v>0.33436055469953785</v>
      </c>
      <c r="K130" s="164">
        <f>H130/H123</f>
        <v>3.3163558380883085E-2</v>
      </c>
    </row>
    <row r="131" spans="2:11" x14ac:dyDescent="0.25">
      <c r="B131" s="162" t="s">
        <v>123</v>
      </c>
      <c r="C131" s="163">
        <v>153</v>
      </c>
      <c r="D131" s="163">
        <v>50</v>
      </c>
      <c r="E131" s="163">
        <v>249</v>
      </c>
      <c r="F131" s="163">
        <v>308</v>
      </c>
      <c r="G131" s="163">
        <v>305</v>
      </c>
      <c r="H131" s="163">
        <v>307</v>
      </c>
      <c r="I131" s="164">
        <f t="shared" si="26"/>
        <v>6.5573770491802463E-3</v>
      </c>
      <c r="J131" s="165">
        <f t="shared" si="27"/>
        <v>1.0065359477124183</v>
      </c>
      <c r="K131" s="164">
        <f>H131/H123</f>
        <v>1.1756596331329224E-2</v>
      </c>
    </row>
    <row r="132" spans="2:11" x14ac:dyDescent="0.25">
      <c r="B132" s="162" t="s">
        <v>119</v>
      </c>
      <c r="C132" s="163">
        <v>195</v>
      </c>
      <c r="D132" s="163">
        <v>59</v>
      </c>
      <c r="E132" s="163">
        <v>409</v>
      </c>
      <c r="F132" s="163">
        <v>194</v>
      </c>
      <c r="G132" s="163">
        <v>291</v>
      </c>
      <c r="H132" s="163">
        <v>254</v>
      </c>
      <c r="I132" s="164">
        <f t="shared" si="26"/>
        <v>-0.12714776632302405</v>
      </c>
      <c r="J132" s="165">
        <f t="shared" si="27"/>
        <v>0.3025641025641026</v>
      </c>
      <c r="K132" s="164">
        <f>H132/H123</f>
        <v>9.7269559223375334E-3</v>
      </c>
    </row>
    <row r="133" spans="2:11" x14ac:dyDescent="0.25">
      <c r="B133" s="162" t="s">
        <v>128</v>
      </c>
      <c r="C133" s="163">
        <v>183</v>
      </c>
      <c r="D133" s="163">
        <v>11</v>
      </c>
      <c r="E133" s="163">
        <v>179</v>
      </c>
      <c r="F133" s="163">
        <v>136</v>
      </c>
      <c r="G133" s="163">
        <v>183</v>
      </c>
      <c r="H133" s="163">
        <v>120</v>
      </c>
      <c r="I133" s="164">
        <f t="shared" si="26"/>
        <v>-0.34426229508196726</v>
      </c>
      <c r="J133" s="165">
        <f t="shared" si="27"/>
        <v>-0.34426229508196726</v>
      </c>
      <c r="K133" s="164">
        <f>H133/H123</f>
        <v>4.5954122467736372E-3</v>
      </c>
    </row>
    <row r="134" spans="2:11" x14ac:dyDescent="0.25">
      <c r="B134" s="162" t="s">
        <v>131</v>
      </c>
      <c r="C134" s="163">
        <v>363</v>
      </c>
      <c r="D134" s="163">
        <v>28</v>
      </c>
      <c r="E134" s="163">
        <v>254</v>
      </c>
      <c r="F134" s="163">
        <v>271</v>
      </c>
      <c r="G134" s="163">
        <v>310</v>
      </c>
      <c r="H134" s="163">
        <v>377</v>
      </c>
      <c r="I134" s="164">
        <f t="shared" si="26"/>
        <v>0.21612903225806446</v>
      </c>
      <c r="J134" s="165">
        <f t="shared" si="27"/>
        <v>3.8567493112947604E-2</v>
      </c>
      <c r="K134" s="164">
        <f>H134/H123</f>
        <v>1.4437253475280512E-2</v>
      </c>
    </row>
    <row r="135" spans="2:11" x14ac:dyDescent="0.25">
      <c r="B135" s="168" t="s">
        <v>145</v>
      </c>
      <c r="C135" s="169">
        <f t="shared" ref="C135:H135" si="28">C127-SUM(C128:C134)</f>
        <v>6832</v>
      </c>
      <c r="D135" s="169">
        <f t="shared" si="28"/>
        <v>1861</v>
      </c>
      <c r="E135" s="169">
        <f t="shared" si="28"/>
        <v>5445</v>
      </c>
      <c r="F135" s="169">
        <f t="shared" si="28"/>
        <v>7430</v>
      </c>
      <c r="G135" s="169">
        <f t="shared" si="28"/>
        <v>5740</v>
      </c>
      <c r="H135" s="169">
        <f t="shared" si="28"/>
        <v>6049</v>
      </c>
      <c r="I135" s="170">
        <f t="shared" si="26"/>
        <v>5.3832752613240498E-2</v>
      </c>
      <c r="J135" s="171">
        <f t="shared" si="27"/>
        <v>-0.11460772833723654</v>
      </c>
      <c r="K135" s="170">
        <f>H135/H123</f>
        <v>0.23164707233944778</v>
      </c>
    </row>
    <row r="136" spans="2:11" x14ac:dyDescent="0.25">
      <c r="B136" s="153" t="s">
        <v>52</v>
      </c>
      <c r="C136" s="174"/>
      <c r="D136" s="174"/>
      <c r="E136" s="174"/>
      <c r="F136" s="174"/>
      <c r="G136" s="174"/>
      <c r="H136" s="174"/>
      <c r="I136" s="175"/>
      <c r="J136" s="175"/>
      <c r="K136" s="175"/>
    </row>
    <row r="137" spans="2:11" x14ac:dyDescent="0.25">
      <c r="B137" s="154" t="s">
        <v>68</v>
      </c>
      <c r="C137" s="176">
        <v>24013</v>
      </c>
      <c r="D137" s="176">
        <v>5662</v>
      </c>
      <c r="E137" s="176">
        <v>23913</v>
      </c>
      <c r="F137" s="176">
        <v>25634</v>
      </c>
      <c r="G137" s="176">
        <v>29365</v>
      </c>
      <c r="H137" s="176">
        <v>27084</v>
      </c>
      <c r="I137" s="177">
        <f t="shared" ref="I137:I149" si="29">IFERROR(H137/G137-1,"-")</f>
        <v>-7.7677507236506016E-2</v>
      </c>
      <c r="J137" s="177">
        <f t="shared" ref="J137:J149" si="30">IFERROR(H137/C137-1,"-")</f>
        <v>0.12788906009244982</v>
      </c>
      <c r="K137" s="177">
        <f>H137/H137</f>
        <v>1</v>
      </c>
    </row>
    <row r="138" spans="2:11" x14ac:dyDescent="0.25">
      <c r="B138" s="157" t="s">
        <v>97</v>
      </c>
      <c r="C138" s="158">
        <v>2294</v>
      </c>
      <c r="D138" s="158">
        <v>1631</v>
      </c>
      <c r="E138" s="158">
        <v>1448</v>
      </c>
      <c r="F138" s="158">
        <v>1204</v>
      </c>
      <c r="G138" s="158">
        <v>1362</v>
      </c>
      <c r="H138" s="158">
        <v>1464</v>
      </c>
      <c r="I138" s="159">
        <f t="shared" si="29"/>
        <v>7.4889867841409608E-2</v>
      </c>
      <c r="J138" s="160">
        <f t="shared" si="30"/>
        <v>-0.36181342632955538</v>
      </c>
      <c r="K138" s="159">
        <f>H138/H137</f>
        <v>5.4054054054054057E-2</v>
      </c>
    </row>
    <row r="139" spans="2:11" x14ac:dyDescent="0.25">
      <c r="B139" s="162" t="s">
        <v>103</v>
      </c>
      <c r="C139" s="163">
        <v>1110</v>
      </c>
      <c r="D139" s="163">
        <v>1370</v>
      </c>
      <c r="E139" s="163">
        <v>1061</v>
      </c>
      <c r="F139" s="163">
        <v>686</v>
      </c>
      <c r="G139" s="163">
        <v>723</v>
      </c>
      <c r="H139" s="163">
        <v>396</v>
      </c>
      <c r="I139" s="164">
        <f t="shared" si="29"/>
        <v>-0.4522821576763485</v>
      </c>
      <c r="J139" s="165">
        <f t="shared" si="30"/>
        <v>-0.64324324324324322</v>
      </c>
      <c r="K139" s="164">
        <f>H139/H137</f>
        <v>1.4621178555604785E-2</v>
      </c>
    </row>
    <row r="140" spans="2:11" x14ac:dyDescent="0.25">
      <c r="B140" s="162" t="s">
        <v>100</v>
      </c>
      <c r="C140" s="163">
        <v>1184</v>
      </c>
      <c r="D140" s="163">
        <v>261</v>
      </c>
      <c r="E140" s="163">
        <v>387</v>
      </c>
      <c r="F140" s="163">
        <v>518</v>
      </c>
      <c r="G140" s="163">
        <v>639</v>
      </c>
      <c r="H140" s="163">
        <v>1068</v>
      </c>
      <c r="I140" s="164">
        <f t="shared" si="29"/>
        <v>0.67136150234741776</v>
      </c>
      <c r="J140" s="165">
        <f t="shared" si="30"/>
        <v>-9.7972972972973027E-2</v>
      </c>
      <c r="K140" s="164">
        <f>H140/H137</f>
        <v>3.9432875498449267E-2</v>
      </c>
    </row>
    <row r="141" spans="2:11" x14ac:dyDescent="0.25">
      <c r="B141" s="157" t="s">
        <v>107</v>
      </c>
      <c r="C141" s="158">
        <v>21719</v>
      </c>
      <c r="D141" s="158">
        <v>4031</v>
      </c>
      <c r="E141" s="158">
        <v>22465</v>
      </c>
      <c r="F141" s="158">
        <v>24430</v>
      </c>
      <c r="G141" s="158">
        <v>28003</v>
      </c>
      <c r="H141" s="158">
        <v>25620</v>
      </c>
      <c r="I141" s="159">
        <f t="shared" si="29"/>
        <v>-8.5098025211584494E-2</v>
      </c>
      <c r="J141" s="160">
        <f t="shared" si="30"/>
        <v>0.17961232100925462</v>
      </c>
      <c r="K141" s="159">
        <f>H141/H137</f>
        <v>0.94594594594594594</v>
      </c>
    </row>
    <row r="142" spans="2:11" x14ac:dyDescent="0.25">
      <c r="B142" s="162" t="s">
        <v>110</v>
      </c>
      <c r="C142" s="163">
        <v>10338</v>
      </c>
      <c r="D142" s="163">
        <v>1659</v>
      </c>
      <c r="E142" s="163">
        <v>8389</v>
      </c>
      <c r="F142" s="163">
        <v>9245</v>
      </c>
      <c r="G142" s="163">
        <v>11599</v>
      </c>
      <c r="H142" s="163">
        <v>11272</v>
      </c>
      <c r="I142" s="164">
        <f t="shared" si="29"/>
        <v>-2.8192085524614163E-2</v>
      </c>
      <c r="J142" s="165">
        <f t="shared" si="30"/>
        <v>9.0346295221512829E-2</v>
      </c>
      <c r="K142" s="164">
        <f>H142/H137</f>
        <v>0.41618667848176044</v>
      </c>
    </row>
    <row r="143" spans="2:11" x14ac:dyDescent="0.25">
      <c r="B143" s="162" t="s">
        <v>113</v>
      </c>
      <c r="C143" s="163">
        <v>1702</v>
      </c>
      <c r="D143" s="163">
        <v>668</v>
      </c>
      <c r="E143" s="163">
        <v>2361</v>
      </c>
      <c r="F143" s="163">
        <v>2870</v>
      </c>
      <c r="G143" s="163">
        <v>2808</v>
      </c>
      <c r="H143" s="163">
        <v>2881</v>
      </c>
      <c r="I143" s="164">
        <f t="shared" si="29"/>
        <v>2.5997150997151053E-2</v>
      </c>
      <c r="J143" s="165">
        <f t="shared" si="30"/>
        <v>0.69271445358401884</v>
      </c>
      <c r="K143" s="164">
        <f>H143/H137</f>
        <v>0.10637276620883178</v>
      </c>
    </row>
    <row r="144" spans="2:11" x14ac:dyDescent="0.25">
      <c r="B144" s="162" t="s">
        <v>116</v>
      </c>
      <c r="C144" s="163">
        <v>1397</v>
      </c>
      <c r="D144" s="163">
        <v>113</v>
      </c>
      <c r="E144" s="163">
        <v>2881</v>
      </c>
      <c r="F144" s="163">
        <v>2375</v>
      </c>
      <c r="G144" s="163">
        <v>2108</v>
      </c>
      <c r="H144" s="163">
        <v>1639</v>
      </c>
      <c r="I144" s="164">
        <f t="shared" si="29"/>
        <v>-0.22248576850094881</v>
      </c>
      <c r="J144" s="165">
        <f t="shared" si="30"/>
        <v>0.17322834645669283</v>
      </c>
      <c r="K144" s="164">
        <f>H144/H137</f>
        <v>6.0515433466253141E-2</v>
      </c>
    </row>
    <row r="145" spans="2:11" x14ac:dyDescent="0.25">
      <c r="B145" s="162" t="s">
        <v>123</v>
      </c>
      <c r="C145" s="163">
        <v>369</v>
      </c>
      <c r="D145" s="163">
        <v>118</v>
      </c>
      <c r="E145" s="163">
        <v>1087</v>
      </c>
      <c r="F145" s="163">
        <v>735</v>
      </c>
      <c r="G145" s="163">
        <v>829</v>
      </c>
      <c r="H145" s="163">
        <v>671</v>
      </c>
      <c r="I145" s="164">
        <f t="shared" si="29"/>
        <v>-0.19059107358262972</v>
      </c>
      <c r="J145" s="165">
        <f t="shared" si="30"/>
        <v>0.81842818428184283</v>
      </c>
      <c r="K145" s="164">
        <f>H145/H137</f>
        <v>2.4774774774774775E-2</v>
      </c>
    </row>
    <row r="146" spans="2:11" x14ac:dyDescent="0.25">
      <c r="B146" s="162" t="s">
        <v>119</v>
      </c>
      <c r="C146" s="163">
        <v>441</v>
      </c>
      <c r="D146" s="163">
        <v>77</v>
      </c>
      <c r="E146" s="163">
        <v>812</v>
      </c>
      <c r="F146" s="163">
        <v>579</v>
      </c>
      <c r="G146" s="163">
        <v>725</v>
      </c>
      <c r="H146" s="163">
        <v>521</v>
      </c>
      <c r="I146" s="164">
        <f t="shared" si="29"/>
        <v>-0.28137931034482755</v>
      </c>
      <c r="J146" s="165">
        <f t="shared" si="30"/>
        <v>0.18140589569161003</v>
      </c>
      <c r="K146" s="164">
        <f>H146/H137</f>
        <v>1.9236449564318418E-2</v>
      </c>
    </row>
    <row r="147" spans="2:11" x14ac:dyDescent="0.25">
      <c r="B147" s="162" t="s">
        <v>128</v>
      </c>
      <c r="C147" s="163">
        <v>371</v>
      </c>
      <c r="D147" s="163">
        <v>3</v>
      </c>
      <c r="E147" s="163">
        <v>615</v>
      </c>
      <c r="F147" s="163">
        <v>800</v>
      </c>
      <c r="G147" s="163">
        <v>814</v>
      </c>
      <c r="H147" s="163">
        <v>652</v>
      </c>
      <c r="I147" s="164">
        <f t="shared" si="29"/>
        <v>-0.19901719901719905</v>
      </c>
      <c r="J147" s="165">
        <f t="shared" si="30"/>
        <v>0.75741239892183287</v>
      </c>
      <c r="K147" s="164">
        <f>H147/H137</f>
        <v>2.4073253581450304E-2</v>
      </c>
    </row>
    <row r="148" spans="2:11" x14ac:dyDescent="0.25">
      <c r="B148" s="162" t="s">
        <v>131</v>
      </c>
      <c r="C148" s="163">
        <v>932</v>
      </c>
      <c r="D148" s="163">
        <v>45</v>
      </c>
      <c r="E148" s="163">
        <v>526</v>
      </c>
      <c r="F148" s="163">
        <v>488</v>
      </c>
      <c r="G148" s="163">
        <v>665</v>
      </c>
      <c r="H148" s="163">
        <v>573</v>
      </c>
      <c r="I148" s="164">
        <f t="shared" si="29"/>
        <v>-0.13834586466165411</v>
      </c>
      <c r="J148" s="165">
        <f t="shared" si="30"/>
        <v>-0.38519313304721026</v>
      </c>
      <c r="K148" s="164">
        <f>H148/H137</f>
        <v>2.1156402303943288E-2</v>
      </c>
    </row>
    <row r="149" spans="2:11" x14ac:dyDescent="0.25">
      <c r="B149" s="168" t="s">
        <v>145</v>
      </c>
      <c r="C149" s="169">
        <f t="shared" ref="C149:H149" si="31">C141-SUM(C142:C148)</f>
        <v>6169</v>
      </c>
      <c r="D149" s="169">
        <f t="shared" si="31"/>
        <v>1348</v>
      </c>
      <c r="E149" s="169">
        <f t="shared" si="31"/>
        <v>5794</v>
      </c>
      <c r="F149" s="169">
        <f t="shared" si="31"/>
        <v>7338</v>
      </c>
      <c r="G149" s="169">
        <f t="shared" si="31"/>
        <v>8455</v>
      </c>
      <c r="H149" s="169">
        <f t="shared" si="31"/>
        <v>7411</v>
      </c>
      <c r="I149" s="170">
        <f t="shared" si="29"/>
        <v>-0.12347723240685982</v>
      </c>
      <c r="J149" s="171">
        <f t="shared" si="30"/>
        <v>0.20132922677905651</v>
      </c>
      <c r="K149" s="170">
        <f>H149/H137</f>
        <v>0.27363018756461377</v>
      </c>
    </row>
    <row r="150" spans="2:11" x14ac:dyDescent="0.25">
      <c r="B150" s="153" t="s">
        <v>53</v>
      </c>
      <c r="C150" s="174"/>
      <c r="D150" s="174"/>
      <c r="E150" s="174"/>
      <c r="F150" s="174"/>
      <c r="G150" s="174"/>
      <c r="H150" s="174"/>
      <c r="I150" s="175"/>
      <c r="J150" s="175"/>
      <c r="K150" s="175"/>
    </row>
    <row r="151" spans="2:11" x14ac:dyDescent="0.25">
      <c r="B151" s="154" t="s">
        <v>68</v>
      </c>
      <c r="C151" s="176">
        <v>10851</v>
      </c>
      <c r="D151" s="176">
        <v>2580</v>
      </c>
      <c r="E151" s="176">
        <v>11732</v>
      </c>
      <c r="F151" s="176">
        <v>11163</v>
      </c>
      <c r="G151" s="176">
        <v>12933</v>
      </c>
      <c r="H151" s="176">
        <v>13438</v>
      </c>
      <c r="I151" s="177">
        <f t="shared" ref="I151:I163" si="32">IFERROR(H151/G151-1,"-")</f>
        <v>3.9047398128817745E-2</v>
      </c>
      <c r="J151" s="177">
        <f t="shared" ref="J151:J163" si="33">IFERROR(H151/C151-1,"-")</f>
        <v>0.23841120634042956</v>
      </c>
      <c r="K151" s="177">
        <f>H151/H151</f>
        <v>1</v>
      </c>
    </row>
    <row r="152" spans="2:11" x14ac:dyDescent="0.25">
      <c r="B152" s="157" t="s">
        <v>97</v>
      </c>
      <c r="C152" s="158">
        <v>2910</v>
      </c>
      <c r="D152" s="158">
        <v>1698</v>
      </c>
      <c r="E152" s="158">
        <v>4127</v>
      </c>
      <c r="F152" s="158">
        <v>4352</v>
      </c>
      <c r="G152" s="158">
        <v>4244</v>
      </c>
      <c r="H152" s="158">
        <v>5081</v>
      </c>
      <c r="I152" s="159">
        <f t="shared" si="32"/>
        <v>0.1972196041470311</v>
      </c>
      <c r="J152" s="160">
        <f t="shared" si="33"/>
        <v>0.74604810996563575</v>
      </c>
      <c r="K152" s="159">
        <f>H152/H151</f>
        <v>0.3781068611400506</v>
      </c>
    </row>
    <row r="153" spans="2:11" x14ac:dyDescent="0.25">
      <c r="B153" s="162" t="s">
        <v>103</v>
      </c>
      <c r="C153" s="163">
        <v>1115</v>
      </c>
      <c r="D153" s="163">
        <v>1418</v>
      </c>
      <c r="E153" s="163">
        <v>3399</v>
      </c>
      <c r="F153" s="163">
        <v>2928</v>
      </c>
      <c r="G153" s="163">
        <v>3200</v>
      </c>
      <c r="H153" s="163">
        <v>3538</v>
      </c>
      <c r="I153" s="164">
        <f t="shared" si="32"/>
        <v>0.10562500000000008</v>
      </c>
      <c r="J153" s="165">
        <f t="shared" si="33"/>
        <v>2.1730941704035875</v>
      </c>
      <c r="K153" s="164">
        <f>H153/H151</f>
        <v>0.26328322667063553</v>
      </c>
    </row>
    <row r="154" spans="2:11" x14ac:dyDescent="0.25">
      <c r="B154" s="162" t="s">
        <v>100</v>
      </c>
      <c r="C154" s="163">
        <v>1795</v>
      </c>
      <c r="D154" s="163">
        <v>280</v>
      </c>
      <c r="E154" s="163">
        <v>728</v>
      </c>
      <c r="F154" s="163">
        <v>1424</v>
      </c>
      <c r="G154" s="163">
        <v>1044</v>
      </c>
      <c r="H154" s="163">
        <v>1543</v>
      </c>
      <c r="I154" s="164">
        <f t="shared" si="32"/>
        <v>0.47796934865900376</v>
      </c>
      <c r="J154" s="165">
        <f t="shared" si="33"/>
        <v>-0.14038997214484683</v>
      </c>
      <c r="K154" s="164">
        <f>H154/H151</f>
        <v>0.1148236344694151</v>
      </c>
    </row>
    <row r="155" spans="2:11" x14ac:dyDescent="0.25">
      <c r="B155" s="157" t="s">
        <v>107</v>
      </c>
      <c r="C155" s="158">
        <v>7941</v>
      </c>
      <c r="D155" s="158">
        <v>882</v>
      </c>
      <c r="E155" s="158">
        <v>7605</v>
      </c>
      <c r="F155" s="158">
        <v>6811</v>
      </c>
      <c r="G155" s="158">
        <v>8689</v>
      </c>
      <c r="H155" s="158">
        <v>8357</v>
      </c>
      <c r="I155" s="159">
        <f t="shared" si="32"/>
        <v>-3.8209230060996635E-2</v>
      </c>
      <c r="J155" s="160">
        <f t="shared" si="33"/>
        <v>5.2386349326281278E-2</v>
      </c>
      <c r="K155" s="159">
        <f>H155/H151</f>
        <v>0.62189313885994935</v>
      </c>
    </row>
    <row r="156" spans="2:11" x14ac:dyDescent="0.25">
      <c r="B156" s="162" t="s">
        <v>110</v>
      </c>
      <c r="C156" s="163">
        <v>2348</v>
      </c>
      <c r="D156" s="163">
        <v>326</v>
      </c>
      <c r="E156" s="163">
        <v>2234</v>
      </c>
      <c r="F156" s="163">
        <v>2310</v>
      </c>
      <c r="G156" s="163">
        <v>2497</v>
      </c>
      <c r="H156" s="163">
        <v>2001</v>
      </c>
      <c r="I156" s="164">
        <f t="shared" si="32"/>
        <v>-0.19863836603924712</v>
      </c>
      <c r="J156" s="165">
        <f t="shared" si="33"/>
        <v>-0.14778534923339015</v>
      </c>
      <c r="K156" s="164">
        <f>H156/H151</f>
        <v>0.14890608721535942</v>
      </c>
    </row>
    <row r="157" spans="2:11" x14ac:dyDescent="0.25">
      <c r="B157" s="162" t="s">
        <v>113</v>
      </c>
      <c r="C157" s="163">
        <v>2301</v>
      </c>
      <c r="D157" s="163">
        <v>208</v>
      </c>
      <c r="E157" s="163">
        <v>2723</v>
      </c>
      <c r="F157" s="163">
        <v>1794</v>
      </c>
      <c r="G157" s="163">
        <v>1977</v>
      </c>
      <c r="H157" s="163">
        <v>1946</v>
      </c>
      <c r="I157" s="164">
        <f t="shared" si="32"/>
        <v>-1.5680323722812362E-2</v>
      </c>
      <c r="J157" s="165">
        <f t="shared" si="33"/>
        <v>-0.15428074750108645</v>
      </c>
      <c r="K157" s="164">
        <f>H157/H151</f>
        <v>0.14481321625241853</v>
      </c>
    </row>
    <row r="158" spans="2:11" x14ac:dyDescent="0.25">
      <c r="B158" s="162" t="s">
        <v>116</v>
      </c>
      <c r="C158" s="163">
        <v>840</v>
      </c>
      <c r="D158" s="163">
        <v>47</v>
      </c>
      <c r="E158" s="163">
        <v>565</v>
      </c>
      <c r="F158" s="163">
        <v>766</v>
      </c>
      <c r="G158" s="163">
        <v>1231</v>
      </c>
      <c r="H158" s="163">
        <v>1499</v>
      </c>
      <c r="I158" s="164">
        <f t="shared" si="32"/>
        <v>0.21770917952883839</v>
      </c>
      <c r="J158" s="165">
        <f t="shared" si="33"/>
        <v>0.78452380952380962</v>
      </c>
      <c r="K158" s="164">
        <f>H158/H151</f>
        <v>0.11154933769906236</v>
      </c>
    </row>
    <row r="159" spans="2:11" x14ac:dyDescent="0.25">
      <c r="B159" s="162" t="s">
        <v>123</v>
      </c>
      <c r="C159" s="163">
        <v>229</v>
      </c>
      <c r="D159" s="163">
        <v>17</v>
      </c>
      <c r="E159" s="163">
        <v>198</v>
      </c>
      <c r="F159" s="163">
        <v>204</v>
      </c>
      <c r="G159" s="163">
        <v>279</v>
      </c>
      <c r="H159" s="163">
        <v>308</v>
      </c>
      <c r="I159" s="164">
        <f t="shared" si="32"/>
        <v>0.10394265232974909</v>
      </c>
      <c r="J159" s="165">
        <f t="shared" si="33"/>
        <v>0.34497816593886466</v>
      </c>
      <c r="K159" s="164">
        <f>H159/H151</f>
        <v>2.2920077392469117E-2</v>
      </c>
    </row>
    <row r="160" spans="2:11" x14ac:dyDescent="0.25">
      <c r="B160" s="162" t="s">
        <v>119</v>
      </c>
      <c r="C160" s="163">
        <v>272</v>
      </c>
      <c r="D160" s="163">
        <v>41</v>
      </c>
      <c r="E160" s="163">
        <v>320</v>
      </c>
      <c r="F160" s="163">
        <v>282</v>
      </c>
      <c r="G160" s="163">
        <v>331</v>
      </c>
      <c r="H160" s="163">
        <v>327</v>
      </c>
      <c r="I160" s="164">
        <f t="shared" si="32"/>
        <v>-1.2084592145015116E-2</v>
      </c>
      <c r="J160" s="165">
        <f t="shared" si="33"/>
        <v>0.20220588235294112</v>
      </c>
      <c r="K160" s="164">
        <f>H160/H151</f>
        <v>2.4333978270575977E-2</v>
      </c>
    </row>
    <row r="161" spans="2:11" x14ac:dyDescent="0.25">
      <c r="B161" s="162" t="s">
        <v>128</v>
      </c>
      <c r="C161" s="163">
        <v>32</v>
      </c>
      <c r="D161" s="163">
        <v>6</v>
      </c>
      <c r="E161" s="163">
        <v>149</v>
      </c>
      <c r="F161" s="163">
        <v>115</v>
      </c>
      <c r="G161" s="163">
        <v>96</v>
      </c>
      <c r="H161" s="163">
        <v>66</v>
      </c>
      <c r="I161" s="164">
        <f t="shared" si="32"/>
        <v>-0.3125</v>
      </c>
      <c r="J161" s="165">
        <f t="shared" si="33"/>
        <v>1.0625</v>
      </c>
      <c r="K161" s="164">
        <f>H161/H151</f>
        <v>4.9114451555290969E-3</v>
      </c>
    </row>
    <row r="162" spans="2:11" x14ac:dyDescent="0.25">
      <c r="B162" s="162" t="s">
        <v>131</v>
      </c>
      <c r="C162" s="163">
        <v>201</v>
      </c>
      <c r="D162" s="163">
        <v>11</v>
      </c>
      <c r="E162" s="163">
        <v>208</v>
      </c>
      <c r="F162" s="163">
        <v>126</v>
      </c>
      <c r="G162" s="163">
        <v>157</v>
      </c>
      <c r="H162" s="163">
        <v>93</v>
      </c>
      <c r="I162" s="164">
        <f t="shared" si="32"/>
        <v>-0.40764331210191085</v>
      </c>
      <c r="J162" s="165">
        <f t="shared" si="33"/>
        <v>-0.53731343283582089</v>
      </c>
      <c r="K162" s="164">
        <f>H162/H151</f>
        <v>6.9206727191546361E-3</v>
      </c>
    </row>
    <row r="163" spans="2:11" x14ac:dyDescent="0.25">
      <c r="B163" s="168" t="s">
        <v>145</v>
      </c>
      <c r="C163" s="169">
        <f t="shared" ref="C163:H163" si="34">C155-SUM(C156:C162)</f>
        <v>1718</v>
      </c>
      <c r="D163" s="169">
        <f t="shared" si="34"/>
        <v>226</v>
      </c>
      <c r="E163" s="169">
        <f t="shared" si="34"/>
        <v>1208</v>
      </c>
      <c r="F163" s="169">
        <f t="shared" si="34"/>
        <v>1214</v>
      </c>
      <c r="G163" s="169">
        <f t="shared" si="34"/>
        <v>2121</v>
      </c>
      <c r="H163" s="169">
        <f t="shared" si="34"/>
        <v>2117</v>
      </c>
      <c r="I163" s="170">
        <f t="shared" si="32"/>
        <v>-1.885902876001877E-3</v>
      </c>
      <c r="J163" s="171">
        <f t="shared" si="33"/>
        <v>0.23224679860302677</v>
      </c>
      <c r="K163" s="170">
        <f>H163/H151</f>
        <v>0.15753832415538027</v>
      </c>
    </row>
    <row r="164" spans="2:11" x14ac:dyDescent="0.25">
      <c r="C164" s="79"/>
      <c r="D164" s="79"/>
      <c r="E164" s="79"/>
      <c r="F164" s="79"/>
      <c r="G164" s="79"/>
      <c r="H164" s="79"/>
      <c r="I164" s="79"/>
    </row>
    <row r="165" spans="2:11" x14ac:dyDescent="0.25">
      <c r="B165" s="105" t="s">
        <v>55</v>
      </c>
      <c r="C165" s="105"/>
      <c r="D165" s="105"/>
      <c r="E165" s="105"/>
      <c r="F165" s="105"/>
      <c r="G165" s="105"/>
      <c r="H165" s="105"/>
      <c r="I165" s="105"/>
      <c r="J165" s="105"/>
      <c r="K165" s="105"/>
    </row>
  </sheetData>
  <mergeCells count="3">
    <mergeCell ref="B6:K6"/>
    <mergeCell ref="N6:V6"/>
    <mergeCell ref="C8:K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E9574A-6D8E-4B2E-9934-310425F61CC5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4" spans="1:27" ht="42" customHeight="1" thickBot="1" x14ac:dyDescent="0.3">
      <c r="B4" s="263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63"/>
      <c r="D4" s="263"/>
      <c r="E4" s="263"/>
      <c r="F4" s="263"/>
      <c r="G4" s="263"/>
      <c r="H4" s="263"/>
      <c r="I4" s="263"/>
      <c r="J4" s="263"/>
      <c r="K4" s="142"/>
      <c r="L4" s="142"/>
      <c r="M4" s="142"/>
      <c r="P4" s="141" t="s">
        <v>250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298" t="s">
        <v>43</v>
      </c>
      <c r="D6" s="299"/>
      <c r="E6" s="299"/>
      <c r="F6" s="299"/>
      <c r="G6" s="299"/>
      <c r="H6" s="299"/>
      <c r="I6" s="299"/>
      <c r="J6" s="299"/>
      <c r="K6" s="299"/>
      <c r="L6" s="299"/>
      <c r="M6" s="299"/>
      <c r="P6" s="143"/>
      <c r="Q6" s="298" t="s">
        <v>43</v>
      </c>
      <c r="R6" s="299"/>
      <c r="S6" s="299"/>
      <c r="T6" s="299"/>
      <c r="U6" s="299"/>
      <c r="V6" s="299"/>
      <c r="W6" s="299"/>
      <c r="X6" s="299"/>
      <c r="Y6" s="299"/>
      <c r="Z6" s="299"/>
      <c r="AA6" s="299"/>
    </row>
    <row r="7" spans="1:27" s="144" customFormat="1" ht="72" customHeight="1" x14ac:dyDescent="0.25">
      <c r="B7" s="145"/>
      <c r="C7" s="172" t="s">
        <v>251</v>
      </c>
      <c r="D7" s="172" t="s">
        <v>252</v>
      </c>
      <c r="E7" s="172" t="s">
        <v>253</v>
      </c>
      <c r="F7" s="172" t="s">
        <v>254</v>
      </c>
      <c r="G7" s="172" t="s">
        <v>255</v>
      </c>
      <c r="H7" s="172" t="s">
        <v>256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251</v>
      </c>
      <c r="R7" s="172" t="s">
        <v>252</v>
      </c>
      <c r="S7" s="172" t="s">
        <v>253</v>
      </c>
      <c r="T7" s="172" t="s">
        <v>254</v>
      </c>
      <c r="U7" s="172" t="s">
        <v>255</v>
      </c>
      <c r="V7" s="172" t="s">
        <v>256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46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v>4469859</v>
      </c>
      <c r="D9" s="176">
        <v>4434320</v>
      </c>
      <c r="E9" s="176">
        <v>1478553</v>
      </c>
      <c r="F9" s="176">
        <v>4334225</v>
      </c>
      <c r="G9" s="176">
        <v>4754408</v>
      </c>
      <c r="H9" s="176">
        <v>5035619</v>
      </c>
      <c r="I9" s="177">
        <f>IFERROR(H9/G9-1,"-")</f>
        <v>5.9147426977238737E-2</v>
      </c>
      <c r="J9" s="177">
        <f>IFERROR(H9/D9-1,"-")</f>
        <v>0.13560117447545506</v>
      </c>
      <c r="K9" s="176">
        <f>H9-G9</f>
        <v>281211</v>
      </c>
      <c r="L9" s="176">
        <f>H9-D9</f>
        <v>601299</v>
      </c>
      <c r="M9" s="177">
        <f t="shared" ref="M9:M21" si="0">H9/H$9</f>
        <v>1</v>
      </c>
      <c r="P9" s="154" t="s">
        <v>68</v>
      </c>
      <c r="Q9" s="176">
        <v>42496</v>
      </c>
      <c r="R9" s="176">
        <v>41449</v>
      </c>
      <c r="S9" s="176">
        <v>12080</v>
      </c>
      <c r="T9" s="176">
        <v>33076</v>
      </c>
      <c r="U9" s="176">
        <v>45674</v>
      </c>
      <c r="V9" s="176">
        <v>39257</v>
      </c>
      <c r="W9" s="177">
        <f>IFERROR(V9/U9-1,"-")</f>
        <v>-0.1404956868240137</v>
      </c>
      <c r="X9" s="177">
        <f>IFERROR(V9/R9-1,"-")</f>
        <v>-5.2884267412965369E-2</v>
      </c>
      <c r="Y9" s="176">
        <f>V9-U9</f>
        <v>-6417</v>
      </c>
      <c r="Z9" s="176">
        <f>V9-R9</f>
        <v>-2192</v>
      </c>
      <c r="AA9" s="177">
        <f t="shared" ref="AA9:AA21" si="1">V9/V$9</f>
        <v>1</v>
      </c>
    </row>
    <row r="10" spans="1:27" x14ac:dyDescent="0.25">
      <c r="A10" s="161" t="s">
        <v>103</v>
      </c>
      <c r="B10" s="157" t="s">
        <v>97</v>
      </c>
      <c r="C10" s="158">
        <v>965068</v>
      </c>
      <c r="D10" s="158">
        <v>977442</v>
      </c>
      <c r="E10" s="158">
        <v>431442</v>
      </c>
      <c r="F10" s="158">
        <v>947988</v>
      </c>
      <c r="G10" s="158">
        <v>974590</v>
      </c>
      <c r="H10" s="158">
        <v>990510</v>
      </c>
      <c r="I10" s="160">
        <f>IFERROR(H10/G10-1,"-")</f>
        <v>1.6335074236345504E-2</v>
      </c>
      <c r="J10" s="159">
        <f t="shared" ref="J10:J21" si="2">IFERROR(H10/D10-1,"-")</f>
        <v>1.3369591239173362E-2</v>
      </c>
      <c r="K10" s="158">
        <f t="shared" ref="K10:K20" si="3">H10-G10</f>
        <v>15920</v>
      </c>
      <c r="L10" s="158">
        <f t="shared" ref="L10:L21" si="4">H10-D10</f>
        <v>13068</v>
      </c>
      <c r="M10" s="159">
        <f t="shared" si="0"/>
        <v>0.19670074324526934</v>
      </c>
      <c r="P10" s="157" t="s">
        <v>97</v>
      </c>
      <c r="Q10" s="158">
        <v>10814</v>
      </c>
      <c r="R10" s="158">
        <v>10010</v>
      </c>
      <c r="S10" s="158">
        <v>2332</v>
      </c>
      <c r="T10" s="158">
        <v>5537</v>
      </c>
      <c r="U10" s="158">
        <v>18264</v>
      </c>
      <c r="V10" s="158">
        <v>10070</v>
      </c>
      <c r="W10" s="160">
        <f>IFERROR(V10/U10-1,"-")</f>
        <v>-0.44864213753832671</v>
      </c>
      <c r="X10" s="159">
        <f t="shared" ref="X10:X21" si="5">IFERROR(V10/R10-1,"-")</f>
        <v>5.9940059940060131E-3</v>
      </c>
      <c r="Y10" s="157">
        <f t="shared" ref="Y10:Y20" si="6">V10-U10</f>
        <v>-8194</v>
      </c>
      <c r="Z10" s="158">
        <f t="shared" ref="Z10:Z21" si="7">V10-R10</f>
        <v>60</v>
      </c>
      <c r="AA10" s="159">
        <f t="shared" si="1"/>
        <v>0.25651476169855059</v>
      </c>
    </row>
    <row r="11" spans="1:27" x14ac:dyDescent="0.25">
      <c r="A11" s="161" t="s">
        <v>100</v>
      </c>
      <c r="B11" s="162" t="s">
        <v>103</v>
      </c>
      <c r="C11" s="163">
        <v>397962</v>
      </c>
      <c r="D11" s="163">
        <v>387894</v>
      </c>
      <c r="E11" s="163">
        <v>193035</v>
      </c>
      <c r="F11" s="163">
        <v>397785</v>
      </c>
      <c r="G11" s="163">
        <v>402907</v>
      </c>
      <c r="H11" s="163">
        <v>396407</v>
      </c>
      <c r="I11" s="165">
        <f>IFERROR(H11/G11-1,"-")</f>
        <v>-1.6132755201572535E-2</v>
      </c>
      <c r="J11" s="164">
        <f t="shared" si="2"/>
        <v>2.1946717402176796E-2</v>
      </c>
      <c r="K11" s="163">
        <f t="shared" si="3"/>
        <v>-6500</v>
      </c>
      <c r="L11" s="163">
        <f t="shared" si="4"/>
        <v>8513</v>
      </c>
      <c r="M11" s="164">
        <f t="shared" si="0"/>
        <v>7.8720610117643933E-2</v>
      </c>
      <c r="P11" s="162" t="s">
        <v>103</v>
      </c>
      <c r="Q11" s="163">
        <v>6825</v>
      </c>
      <c r="R11" s="163">
        <v>5648</v>
      </c>
      <c r="S11" s="163">
        <v>1654</v>
      </c>
      <c r="T11" s="163">
        <v>2745</v>
      </c>
      <c r="U11" s="163">
        <v>13308</v>
      </c>
      <c r="V11" s="163">
        <v>6705</v>
      </c>
      <c r="W11" s="165">
        <f>IFERROR(V11/U11-1,"-")</f>
        <v>-0.49616771866546439</v>
      </c>
      <c r="X11" s="164">
        <f t="shared" si="5"/>
        <v>0.18714589235127477</v>
      </c>
      <c r="Y11" s="162">
        <f t="shared" si="6"/>
        <v>-6603</v>
      </c>
      <c r="Z11" s="163">
        <f t="shared" si="7"/>
        <v>1057</v>
      </c>
      <c r="AA11" s="164">
        <f>V11/V$9</f>
        <v>0.17079756476551952</v>
      </c>
    </row>
    <row r="12" spans="1:27" x14ac:dyDescent="0.25">
      <c r="A12" s="1"/>
      <c r="B12" s="162" t="s">
        <v>100</v>
      </c>
      <c r="C12" s="163">
        <v>567106</v>
      </c>
      <c r="D12" s="163">
        <v>589548</v>
      </c>
      <c r="E12" s="163">
        <v>238407</v>
      </c>
      <c r="F12" s="163">
        <v>550203</v>
      </c>
      <c r="G12" s="163">
        <v>571683</v>
      </c>
      <c r="H12" s="163">
        <v>594103</v>
      </c>
      <c r="I12" s="165">
        <f>IFERROR(H12/G12-1,"-")</f>
        <v>3.921753839103137E-2</v>
      </c>
      <c r="J12" s="164">
        <f t="shared" si="2"/>
        <v>7.7262580824630778E-3</v>
      </c>
      <c r="K12" s="163">
        <f t="shared" si="3"/>
        <v>22420</v>
      </c>
      <c r="L12" s="163">
        <f t="shared" si="4"/>
        <v>4555</v>
      </c>
      <c r="M12" s="164">
        <f t="shared" si="0"/>
        <v>0.11798013312762543</v>
      </c>
      <c r="P12" s="162" t="s">
        <v>100</v>
      </c>
      <c r="Q12" s="163">
        <v>3989</v>
      </c>
      <c r="R12" s="163">
        <v>4362</v>
      </c>
      <c r="S12" s="163">
        <v>678</v>
      </c>
      <c r="T12" s="163">
        <v>2792</v>
      </c>
      <c r="U12" s="163">
        <v>4956</v>
      </c>
      <c r="V12" s="163">
        <v>3365</v>
      </c>
      <c r="W12" s="165">
        <f>IFERROR(V12/U12-1,"-")</f>
        <v>-0.32102502017756251</v>
      </c>
      <c r="X12" s="164">
        <f t="shared" si="5"/>
        <v>-0.22856487849610274</v>
      </c>
      <c r="Y12" s="162">
        <f t="shared" si="6"/>
        <v>-1591</v>
      </c>
      <c r="Z12" s="163">
        <f t="shared" si="7"/>
        <v>-997</v>
      </c>
      <c r="AA12" s="164">
        <f t="shared" si="1"/>
        <v>8.5717196933031051E-2</v>
      </c>
    </row>
    <row r="13" spans="1:27" s="56" customFormat="1" x14ac:dyDescent="0.25">
      <c r="B13" s="157" t="s">
        <v>107</v>
      </c>
      <c r="C13" s="158">
        <v>3504791</v>
      </c>
      <c r="D13" s="158">
        <v>3456878</v>
      </c>
      <c r="E13" s="158">
        <v>1047111</v>
      </c>
      <c r="F13" s="158">
        <v>3386237</v>
      </c>
      <c r="G13" s="158">
        <v>3779818</v>
      </c>
      <c r="H13" s="158">
        <v>4045109</v>
      </c>
      <c r="I13" s="160">
        <f>IFERROR(H13/G13-1,"-")</f>
        <v>7.0186183567568561E-2</v>
      </c>
      <c r="J13" s="159">
        <f t="shared" si="2"/>
        <v>0.17016249922618032</v>
      </c>
      <c r="K13" s="158">
        <f t="shared" si="3"/>
        <v>265291</v>
      </c>
      <c r="L13" s="158">
        <f t="shared" si="4"/>
        <v>588231</v>
      </c>
      <c r="M13" s="159">
        <f t="shared" si="0"/>
        <v>0.80329925675473068</v>
      </c>
      <c r="P13" s="157" t="s">
        <v>107</v>
      </c>
      <c r="Q13" s="158">
        <v>31682</v>
      </c>
      <c r="R13" s="158">
        <v>31439</v>
      </c>
      <c r="S13" s="158">
        <v>9748</v>
      </c>
      <c r="T13" s="158">
        <v>27539</v>
      </c>
      <c r="U13" s="158">
        <v>27410</v>
      </c>
      <c r="V13" s="158">
        <v>29187</v>
      </c>
      <c r="W13" s="160">
        <f>IFERROR(V13/U13-1,"-")</f>
        <v>6.4830353885443337E-2</v>
      </c>
      <c r="X13" s="159">
        <f t="shared" si="5"/>
        <v>-7.1630777060339046E-2</v>
      </c>
      <c r="Y13" s="157">
        <f t="shared" si="6"/>
        <v>1777</v>
      </c>
      <c r="Z13" s="158">
        <f t="shared" si="7"/>
        <v>-2252</v>
      </c>
      <c r="AA13" s="159">
        <f t="shared" si="1"/>
        <v>0.74348523830144941</v>
      </c>
    </row>
    <row r="14" spans="1:27" s="56" customFormat="1" x14ac:dyDescent="0.25">
      <c r="B14" s="162" t="s">
        <v>110</v>
      </c>
      <c r="C14" s="163">
        <v>1557674</v>
      </c>
      <c r="D14" s="163">
        <v>1587163</v>
      </c>
      <c r="E14" s="163">
        <v>407466</v>
      </c>
      <c r="F14" s="163">
        <v>1572776</v>
      </c>
      <c r="G14" s="163">
        <v>1782834</v>
      </c>
      <c r="H14" s="163">
        <v>1915172</v>
      </c>
      <c r="I14" s="165">
        <f t="shared" ref="I14:I21" si="8">IFERROR(H14/G14-1,"-")</f>
        <v>7.4229008421423437E-2</v>
      </c>
      <c r="J14" s="164">
        <f t="shared" si="2"/>
        <v>0.20666371380885273</v>
      </c>
      <c r="K14" s="163">
        <f t="shared" si="3"/>
        <v>132338</v>
      </c>
      <c r="L14" s="163">
        <f t="shared" si="4"/>
        <v>328009</v>
      </c>
      <c r="M14" s="164">
        <f t="shared" si="0"/>
        <v>0.38032504047665244</v>
      </c>
      <c r="P14" s="162" t="s">
        <v>110</v>
      </c>
      <c r="Q14" s="163">
        <v>9100</v>
      </c>
      <c r="R14" s="163">
        <v>9458</v>
      </c>
      <c r="S14" s="163">
        <v>2988</v>
      </c>
      <c r="T14" s="163">
        <v>9439</v>
      </c>
      <c r="U14" s="163">
        <v>8436</v>
      </c>
      <c r="V14" s="163">
        <v>10101</v>
      </c>
      <c r="W14" s="165">
        <f t="shared" ref="W14:W21" si="9">IFERROR(V14/U14-1,"-")</f>
        <v>0.19736842105263164</v>
      </c>
      <c r="X14" s="164">
        <f t="shared" si="5"/>
        <v>6.7984774793825364E-2</v>
      </c>
      <c r="Y14" s="162">
        <f t="shared" si="6"/>
        <v>1665</v>
      </c>
      <c r="Z14" s="163">
        <f t="shared" si="7"/>
        <v>643</v>
      </c>
      <c r="AA14" s="164">
        <f t="shared" si="1"/>
        <v>0.25730442978322338</v>
      </c>
    </row>
    <row r="15" spans="1:27" x14ac:dyDescent="0.25">
      <c r="A15" s="1"/>
      <c r="B15" s="162" t="s">
        <v>113</v>
      </c>
      <c r="C15" s="163">
        <v>532876</v>
      </c>
      <c r="D15" s="163">
        <v>451480</v>
      </c>
      <c r="E15" s="163">
        <v>131872</v>
      </c>
      <c r="F15" s="163">
        <v>346210</v>
      </c>
      <c r="G15" s="163">
        <v>388908</v>
      </c>
      <c r="H15" s="163">
        <v>404435</v>
      </c>
      <c r="I15" s="165">
        <f t="shared" si="8"/>
        <v>3.992460941919429E-2</v>
      </c>
      <c r="J15" s="164">
        <f t="shared" si="2"/>
        <v>-0.10420173651103037</v>
      </c>
      <c r="K15" s="163">
        <f t="shared" si="3"/>
        <v>15527</v>
      </c>
      <c r="L15" s="163">
        <f t="shared" si="4"/>
        <v>-47045</v>
      </c>
      <c r="M15" s="164">
        <f t="shared" si="0"/>
        <v>8.0314853049843524E-2</v>
      </c>
      <c r="P15" s="162" t="s">
        <v>113</v>
      </c>
      <c r="Q15" s="163">
        <v>9963</v>
      </c>
      <c r="R15" s="163">
        <v>8739</v>
      </c>
      <c r="S15" s="163">
        <v>2596</v>
      </c>
      <c r="T15" s="163">
        <v>6032</v>
      </c>
      <c r="U15" s="163">
        <v>5351</v>
      </c>
      <c r="V15" s="163">
        <v>5834</v>
      </c>
      <c r="W15" s="165">
        <f t="shared" si="9"/>
        <v>9.0263502149130925E-2</v>
      </c>
      <c r="X15" s="164">
        <f t="shared" si="5"/>
        <v>-0.33241789678452915</v>
      </c>
      <c r="Y15" s="162">
        <f t="shared" si="6"/>
        <v>483</v>
      </c>
      <c r="Z15" s="163">
        <f t="shared" si="7"/>
        <v>-2905</v>
      </c>
      <c r="AA15" s="164">
        <f t="shared" si="1"/>
        <v>0.1486104389026161</v>
      </c>
    </row>
    <row r="16" spans="1:27" x14ac:dyDescent="0.25">
      <c r="A16" s="1"/>
      <c r="B16" s="162" t="s">
        <v>116</v>
      </c>
      <c r="C16" s="163">
        <v>150218</v>
      </c>
      <c r="D16" s="163">
        <v>155503</v>
      </c>
      <c r="E16" s="163">
        <v>54011</v>
      </c>
      <c r="F16" s="163">
        <v>178800</v>
      </c>
      <c r="G16" s="163">
        <v>200937</v>
      </c>
      <c r="H16" s="163">
        <v>214448</v>
      </c>
      <c r="I16" s="165">
        <f t="shared" si="8"/>
        <v>6.7239980690465107E-2</v>
      </c>
      <c r="J16" s="164">
        <f t="shared" si="2"/>
        <v>0.37906021105702137</v>
      </c>
      <c r="K16" s="163">
        <f t="shared" si="3"/>
        <v>13511</v>
      </c>
      <c r="L16" s="163">
        <f t="shared" si="4"/>
        <v>58945</v>
      </c>
      <c r="M16" s="164">
        <f t="shared" si="0"/>
        <v>4.258622425564762E-2</v>
      </c>
      <c r="P16" s="162" t="s">
        <v>116</v>
      </c>
      <c r="Q16" s="163">
        <v>1908</v>
      </c>
      <c r="R16" s="163">
        <v>2061</v>
      </c>
      <c r="S16" s="163">
        <v>516</v>
      </c>
      <c r="T16" s="163">
        <v>2383</v>
      </c>
      <c r="U16" s="163">
        <v>2635</v>
      </c>
      <c r="V16" s="163">
        <v>2142</v>
      </c>
      <c r="W16" s="165">
        <f t="shared" si="9"/>
        <v>-0.18709677419354842</v>
      </c>
      <c r="X16" s="164">
        <f t="shared" si="5"/>
        <v>3.9301310043668103E-2</v>
      </c>
      <c r="Y16" s="162">
        <f t="shared" si="6"/>
        <v>-493</v>
      </c>
      <c r="Z16" s="163">
        <f t="shared" si="7"/>
        <v>81</v>
      </c>
      <c r="AA16" s="164">
        <f t="shared" si="1"/>
        <v>5.4563517334488117E-2</v>
      </c>
    </row>
    <row r="17" spans="1:27" x14ac:dyDescent="0.25">
      <c r="A17" s="1"/>
      <c r="B17" s="162" t="s">
        <v>123</v>
      </c>
      <c r="C17" s="163">
        <v>136148</v>
      </c>
      <c r="D17" s="163">
        <v>127370</v>
      </c>
      <c r="E17" s="163">
        <v>38215</v>
      </c>
      <c r="F17" s="163">
        <v>158032</v>
      </c>
      <c r="G17" s="163">
        <v>151440</v>
      </c>
      <c r="H17" s="163">
        <v>161188</v>
      </c>
      <c r="I17" s="165">
        <f t="shared" si="8"/>
        <v>6.4368726888536676E-2</v>
      </c>
      <c r="J17" s="164">
        <f t="shared" si="2"/>
        <v>0.26550993169506154</v>
      </c>
      <c r="K17" s="163">
        <f t="shared" si="3"/>
        <v>9748</v>
      </c>
      <c r="L17" s="163">
        <f t="shared" si="4"/>
        <v>33818</v>
      </c>
      <c r="M17" s="164">
        <f t="shared" si="0"/>
        <v>3.2009570223640829E-2</v>
      </c>
      <c r="P17" s="162" t="s">
        <v>123</v>
      </c>
      <c r="Q17" s="163">
        <v>610</v>
      </c>
      <c r="R17" s="163">
        <v>685</v>
      </c>
      <c r="S17" s="163">
        <v>249</v>
      </c>
      <c r="T17" s="163">
        <v>806</v>
      </c>
      <c r="U17" s="163">
        <v>741</v>
      </c>
      <c r="V17" s="163">
        <v>980</v>
      </c>
      <c r="W17" s="165">
        <f t="shared" si="9"/>
        <v>0.32253711201079627</v>
      </c>
      <c r="X17" s="164">
        <f t="shared" si="5"/>
        <v>0.43065693430656937</v>
      </c>
      <c r="Y17" s="162">
        <f t="shared" si="6"/>
        <v>239</v>
      </c>
      <c r="Z17" s="163">
        <f t="shared" si="7"/>
        <v>295</v>
      </c>
      <c r="AA17" s="164">
        <f t="shared" si="1"/>
        <v>2.4963700741269072E-2</v>
      </c>
    </row>
    <row r="18" spans="1:27" x14ac:dyDescent="0.25">
      <c r="A18" s="1"/>
      <c r="B18" s="162" t="s">
        <v>119</v>
      </c>
      <c r="C18" s="163">
        <v>123511</v>
      </c>
      <c r="D18" s="163">
        <v>121302</v>
      </c>
      <c r="E18" s="163">
        <v>52873</v>
      </c>
      <c r="F18" s="163">
        <v>132336</v>
      </c>
      <c r="G18" s="163">
        <v>136772</v>
      </c>
      <c r="H18" s="163">
        <v>142827</v>
      </c>
      <c r="I18" s="165">
        <f t="shared" si="8"/>
        <v>4.4270757172520714E-2</v>
      </c>
      <c r="J18" s="164">
        <f t="shared" si="2"/>
        <v>0.17744967106890241</v>
      </c>
      <c r="K18" s="163">
        <f t="shared" si="3"/>
        <v>6055</v>
      </c>
      <c r="L18" s="163">
        <f t="shared" si="4"/>
        <v>21525</v>
      </c>
      <c r="M18" s="164">
        <f t="shared" si="0"/>
        <v>2.8363345201453883E-2</v>
      </c>
      <c r="P18" s="162" t="s">
        <v>119</v>
      </c>
      <c r="Q18" s="163">
        <v>558</v>
      </c>
      <c r="R18" s="163">
        <v>661</v>
      </c>
      <c r="S18" s="163">
        <v>221</v>
      </c>
      <c r="T18" s="163">
        <v>594</v>
      </c>
      <c r="U18" s="163">
        <v>617</v>
      </c>
      <c r="V18" s="163">
        <v>691</v>
      </c>
      <c r="W18" s="165">
        <f t="shared" si="9"/>
        <v>0.11993517017828204</v>
      </c>
      <c r="X18" s="164">
        <f t="shared" si="5"/>
        <v>4.5385779122541603E-2</v>
      </c>
      <c r="Y18" s="162">
        <f t="shared" si="6"/>
        <v>74</v>
      </c>
      <c r="Z18" s="163">
        <f t="shared" si="7"/>
        <v>30</v>
      </c>
      <c r="AA18" s="164">
        <f t="shared" si="1"/>
        <v>1.7601956338996867E-2</v>
      </c>
    </row>
    <row r="19" spans="1:27" x14ac:dyDescent="0.25">
      <c r="A19" s="161" t="s">
        <v>144</v>
      </c>
      <c r="B19" s="162" t="s">
        <v>128</v>
      </c>
      <c r="C19" s="163">
        <v>59020</v>
      </c>
      <c r="D19" s="163">
        <v>65308</v>
      </c>
      <c r="E19" s="163">
        <v>28669</v>
      </c>
      <c r="F19" s="163">
        <v>54535</v>
      </c>
      <c r="G19" s="163">
        <v>60364</v>
      </c>
      <c r="H19" s="163">
        <v>55719</v>
      </c>
      <c r="I19" s="165">
        <f t="shared" si="8"/>
        <v>-7.6949837651580366E-2</v>
      </c>
      <c r="J19" s="164">
        <f t="shared" si="2"/>
        <v>-0.14682734121394014</v>
      </c>
      <c r="K19" s="163">
        <f t="shared" si="3"/>
        <v>-4645</v>
      </c>
      <c r="L19" s="163">
        <f t="shared" si="4"/>
        <v>-9589</v>
      </c>
      <c r="M19" s="164">
        <f t="shared" si="0"/>
        <v>1.1064975328753029E-2</v>
      </c>
      <c r="P19" s="162" t="s">
        <v>128</v>
      </c>
      <c r="Q19" s="163">
        <v>327</v>
      </c>
      <c r="R19" s="163">
        <v>238</v>
      </c>
      <c r="S19" s="163">
        <v>136</v>
      </c>
      <c r="T19" s="163">
        <v>91</v>
      </c>
      <c r="U19" s="163">
        <v>199</v>
      </c>
      <c r="V19" s="163">
        <v>107</v>
      </c>
      <c r="W19" s="165">
        <f t="shared" si="9"/>
        <v>-0.46231155778894473</v>
      </c>
      <c r="X19" s="164">
        <f t="shared" si="5"/>
        <v>-0.55042016806722693</v>
      </c>
      <c r="Y19" s="162">
        <f t="shared" si="6"/>
        <v>-92</v>
      </c>
      <c r="Z19" s="163">
        <f t="shared" si="7"/>
        <v>-131</v>
      </c>
      <c r="AA19" s="164">
        <f t="shared" si="1"/>
        <v>2.7256285503222356E-3</v>
      </c>
    </row>
    <row r="20" spans="1:27" x14ac:dyDescent="0.25">
      <c r="A20" s="167" t="s">
        <v>145</v>
      </c>
      <c r="B20" s="162" t="s">
        <v>131</v>
      </c>
      <c r="C20" s="163">
        <v>100351</v>
      </c>
      <c r="D20" s="163">
        <v>88060</v>
      </c>
      <c r="E20" s="163">
        <v>42106</v>
      </c>
      <c r="F20" s="163">
        <v>45782</v>
      </c>
      <c r="G20" s="163">
        <v>58689</v>
      </c>
      <c r="H20" s="163">
        <v>57261</v>
      </c>
      <c r="I20" s="165">
        <f t="shared" si="8"/>
        <v>-2.4331646475489466E-2</v>
      </c>
      <c r="J20" s="164">
        <f t="shared" si="2"/>
        <v>-0.34975017033840561</v>
      </c>
      <c r="K20" s="163">
        <f t="shared" si="3"/>
        <v>-1428</v>
      </c>
      <c r="L20" s="163">
        <f t="shared" si="4"/>
        <v>-30799</v>
      </c>
      <c r="M20" s="164">
        <f t="shared" si="0"/>
        <v>1.137119388897373E-2</v>
      </c>
      <c r="P20" s="162" t="s">
        <v>131</v>
      </c>
      <c r="Q20" s="163">
        <v>418</v>
      </c>
      <c r="R20" s="163">
        <v>451</v>
      </c>
      <c r="S20" s="163">
        <v>209</v>
      </c>
      <c r="T20" s="163">
        <v>120</v>
      </c>
      <c r="U20" s="163">
        <v>168</v>
      </c>
      <c r="V20" s="163">
        <v>111</v>
      </c>
      <c r="W20" s="165">
        <f t="shared" si="9"/>
        <v>-0.3392857142857143</v>
      </c>
      <c r="X20" s="164">
        <f t="shared" si="5"/>
        <v>-0.75388026607538805</v>
      </c>
      <c r="Y20" s="162">
        <f t="shared" si="6"/>
        <v>-57</v>
      </c>
      <c r="Z20" s="163">
        <f t="shared" si="7"/>
        <v>-340</v>
      </c>
      <c r="AA20" s="164">
        <f t="shared" si="1"/>
        <v>2.8275212064090482E-3</v>
      </c>
    </row>
    <row r="21" spans="1:27" x14ac:dyDescent="0.25">
      <c r="B21" s="168" t="s">
        <v>145</v>
      </c>
      <c r="C21" s="169">
        <f t="shared" ref="C21:H21" si="10">C13-SUM(C14:C20)</f>
        <v>844993</v>
      </c>
      <c r="D21" s="169">
        <f t="shared" si="10"/>
        <v>860692</v>
      </c>
      <c r="E21" s="169">
        <f t="shared" si="10"/>
        <v>291899</v>
      </c>
      <c r="F21" s="169">
        <f t="shared" si="10"/>
        <v>897766</v>
      </c>
      <c r="G21" s="169">
        <f t="shared" si="10"/>
        <v>999874</v>
      </c>
      <c r="H21" s="169">
        <f t="shared" si="10"/>
        <v>1094059</v>
      </c>
      <c r="I21" s="171">
        <f t="shared" si="8"/>
        <v>9.4196868805469514E-2</v>
      </c>
      <c r="J21" s="170">
        <f t="shared" si="2"/>
        <v>0.27113880458979511</v>
      </c>
      <c r="K21" s="169">
        <f>H21-G21</f>
        <v>94185</v>
      </c>
      <c r="L21" s="169">
        <f t="shared" si="4"/>
        <v>233367</v>
      </c>
      <c r="M21" s="170">
        <f t="shared" si="0"/>
        <v>0.21726405432976562</v>
      </c>
      <c r="P21" s="168" t="s">
        <v>145</v>
      </c>
      <c r="Q21" s="169">
        <f t="shared" ref="Q21:V21" si="11">Q13-SUM(Q14:Q20)</f>
        <v>8798</v>
      </c>
      <c r="R21" s="169">
        <f t="shared" si="11"/>
        <v>9146</v>
      </c>
      <c r="S21" s="169">
        <f t="shared" si="11"/>
        <v>2833</v>
      </c>
      <c r="T21" s="169">
        <f t="shared" si="11"/>
        <v>8074</v>
      </c>
      <c r="U21" s="169">
        <f t="shared" si="11"/>
        <v>9263</v>
      </c>
      <c r="V21" s="169">
        <f t="shared" si="11"/>
        <v>9221</v>
      </c>
      <c r="W21" s="171">
        <f t="shared" si="9"/>
        <v>-4.5341681960487934E-3</v>
      </c>
      <c r="X21" s="170">
        <f t="shared" si="5"/>
        <v>8.2003061447626369E-3</v>
      </c>
      <c r="Y21" s="168">
        <f>V21-U21</f>
        <v>-42</v>
      </c>
      <c r="Z21" s="169">
        <f t="shared" si="7"/>
        <v>75</v>
      </c>
      <c r="AA21" s="170">
        <f t="shared" si="1"/>
        <v>0.23488804544412462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v>1570096</v>
      </c>
      <c r="D23" s="176">
        <v>1621520</v>
      </c>
      <c r="E23" s="176">
        <v>486371</v>
      </c>
      <c r="F23" s="176">
        <v>1603074</v>
      </c>
      <c r="G23" s="176">
        <v>1726562</v>
      </c>
      <c r="H23" s="176">
        <v>1779444</v>
      </c>
      <c r="I23" s="177">
        <f>IFERROR(H23/G23-1,"-")</f>
        <v>3.0628497557573908E-2</v>
      </c>
      <c r="J23" s="177">
        <f>IFERROR(H23/D23-1,"-")</f>
        <v>9.73925699343825E-2</v>
      </c>
      <c r="K23" s="176">
        <f>H23-G23</f>
        <v>52882</v>
      </c>
      <c r="L23" s="176">
        <f>H23-D23</f>
        <v>157924</v>
      </c>
      <c r="M23" s="177">
        <f t="shared" ref="M23:M35" si="12">H23/H$9</f>
        <v>0.35337145244705764</v>
      </c>
    </row>
    <row r="24" spans="1:27" x14ac:dyDescent="0.25">
      <c r="B24" s="157" t="s">
        <v>97</v>
      </c>
      <c r="C24" s="158">
        <v>177332</v>
      </c>
      <c r="D24" s="158">
        <v>210585</v>
      </c>
      <c r="E24" s="158">
        <v>95402</v>
      </c>
      <c r="F24" s="158">
        <v>194307</v>
      </c>
      <c r="G24" s="158">
        <v>169678</v>
      </c>
      <c r="H24" s="158">
        <v>151006</v>
      </c>
      <c r="I24" s="160">
        <f>IFERROR(H24/G24-1,"-")</f>
        <v>-0.11004372988837685</v>
      </c>
      <c r="J24" s="159">
        <f t="shared" ref="J24:J35" si="13">IFERROR(H24/D24-1,"-")</f>
        <v>-0.28292138566374625</v>
      </c>
      <c r="K24" s="158">
        <f t="shared" ref="K24:K34" si="14">H24-G24</f>
        <v>-18672</v>
      </c>
      <c r="L24" s="158">
        <f t="shared" ref="L24:L35" si="15">H24-D24</f>
        <v>-59579</v>
      </c>
      <c r="M24" s="159">
        <f t="shared" si="12"/>
        <v>2.998757451665823E-2</v>
      </c>
    </row>
    <row r="25" spans="1:27" x14ac:dyDescent="0.25">
      <c r="B25" s="162" t="s">
        <v>103</v>
      </c>
      <c r="C25" s="163">
        <v>84294</v>
      </c>
      <c r="D25" s="163">
        <v>107359</v>
      </c>
      <c r="E25" s="163">
        <v>54990</v>
      </c>
      <c r="F25" s="163">
        <v>82324</v>
      </c>
      <c r="G25" s="163">
        <v>71335</v>
      </c>
      <c r="H25" s="163">
        <v>57433</v>
      </c>
      <c r="I25" s="165">
        <f>IFERROR(H25/G25-1,"-")</f>
        <v>-0.19488329711922614</v>
      </c>
      <c r="J25" s="164">
        <f t="shared" si="13"/>
        <v>-0.46503786361646438</v>
      </c>
      <c r="K25" s="163">
        <f t="shared" si="14"/>
        <v>-13902</v>
      </c>
      <c r="L25" s="163">
        <f t="shared" si="15"/>
        <v>-49926</v>
      </c>
      <c r="M25" s="164">
        <f t="shared" si="12"/>
        <v>1.1405350563654637E-2</v>
      </c>
    </row>
    <row r="26" spans="1:27" x14ac:dyDescent="0.25">
      <c r="B26" s="162" t="s">
        <v>100</v>
      </c>
      <c r="C26" s="163">
        <v>93038</v>
      </c>
      <c r="D26" s="163">
        <v>103226</v>
      </c>
      <c r="E26" s="163">
        <v>40412</v>
      </c>
      <c r="F26" s="163">
        <v>111983</v>
      </c>
      <c r="G26" s="163">
        <v>98343</v>
      </c>
      <c r="H26" s="163">
        <v>93573</v>
      </c>
      <c r="I26" s="165">
        <f>IFERROR(H26/G26-1,"-")</f>
        <v>-4.8503706415301551E-2</v>
      </c>
      <c r="J26" s="164">
        <f t="shared" si="13"/>
        <v>-9.3513262162633448E-2</v>
      </c>
      <c r="K26" s="163">
        <f t="shared" si="14"/>
        <v>-4770</v>
      </c>
      <c r="L26" s="163">
        <f t="shared" si="15"/>
        <v>-9653</v>
      </c>
      <c r="M26" s="164">
        <f t="shared" si="12"/>
        <v>1.8582223953003595E-2</v>
      </c>
    </row>
    <row r="27" spans="1:27" x14ac:dyDescent="0.25">
      <c r="B27" s="157" t="s">
        <v>107</v>
      </c>
      <c r="C27" s="158">
        <v>1392764</v>
      </c>
      <c r="D27" s="158">
        <v>1410935</v>
      </c>
      <c r="E27" s="158">
        <v>390969</v>
      </c>
      <c r="F27" s="158">
        <v>1408767</v>
      </c>
      <c r="G27" s="158">
        <v>1556884</v>
      </c>
      <c r="H27" s="158">
        <v>1628438</v>
      </c>
      <c r="I27" s="160">
        <f>IFERROR(H27/G27-1,"-")</f>
        <v>4.595975037318123E-2</v>
      </c>
      <c r="J27" s="159">
        <f t="shared" si="13"/>
        <v>0.15415522330936571</v>
      </c>
      <c r="K27" s="158">
        <f t="shared" si="14"/>
        <v>71554</v>
      </c>
      <c r="L27" s="158">
        <f t="shared" si="15"/>
        <v>217503</v>
      </c>
      <c r="M27" s="159">
        <f t="shared" si="12"/>
        <v>0.32338387793039941</v>
      </c>
    </row>
    <row r="28" spans="1:27" x14ac:dyDescent="0.25">
      <c r="B28" s="162" t="s">
        <v>110</v>
      </c>
      <c r="C28" s="163">
        <v>680009</v>
      </c>
      <c r="D28" s="163">
        <v>699988</v>
      </c>
      <c r="E28" s="163">
        <v>170354</v>
      </c>
      <c r="F28" s="163">
        <v>715472</v>
      </c>
      <c r="G28" s="163">
        <v>811804</v>
      </c>
      <c r="H28" s="163">
        <v>856544</v>
      </c>
      <c r="I28" s="165">
        <f t="shared" ref="I28:I35" si="16">IFERROR(H28/G28-1,"-")</f>
        <v>5.5111825021803229E-2</v>
      </c>
      <c r="J28" s="164">
        <f t="shared" si="13"/>
        <v>0.2236552626616457</v>
      </c>
      <c r="K28" s="163">
        <f t="shared" si="14"/>
        <v>44740</v>
      </c>
      <c r="L28" s="163">
        <f t="shared" si="15"/>
        <v>156556</v>
      </c>
      <c r="M28" s="164">
        <f t="shared" si="12"/>
        <v>0.17009706254583598</v>
      </c>
    </row>
    <row r="29" spans="1:27" x14ac:dyDescent="0.25">
      <c r="B29" s="162" t="s">
        <v>113</v>
      </c>
      <c r="C29" s="163">
        <v>204025</v>
      </c>
      <c r="D29" s="163">
        <v>186069</v>
      </c>
      <c r="E29" s="163">
        <v>49431</v>
      </c>
      <c r="F29" s="163">
        <v>154532</v>
      </c>
      <c r="G29" s="163">
        <v>166120</v>
      </c>
      <c r="H29" s="163">
        <v>168129</v>
      </c>
      <c r="I29" s="165">
        <f t="shared" si="16"/>
        <v>1.2093667228509464E-2</v>
      </c>
      <c r="J29" s="164">
        <f t="shared" si="13"/>
        <v>-9.6415845734646788E-2</v>
      </c>
      <c r="K29" s="163">
        <f t="shared" si="14"/>
        <v>2009</v>
      </c>
      <c r="L29" s="163">
        <f t="shared" si="15"/>
        <v>-17940</v>
      </c>
      <c r="M29" s="164">
        <f t="shared" si="12"/>
        <v>3.3387950915269804E-2</v>
      </c>
    </row>
    <row r="30" spans="1:27" x14ac:dyDescent="0.25">
      <c r="B30" s="162" t="s">
        <v>116</v>
      </c>
      <c r="C30" s="163">
        <v>43580</v>
      </c>
      <c r="D30" s="163">
        <v>48761</v>
      </c>
      <c r="E30" s="163">
        <v>18306</v>
      </c>
      <c r="F30" s="163">
        <v>57599</v>
      </c>
      <c r="G30" s="163">
        <v>60661</v>
      </c>
      <c r="H30" s="163">
        <v>53779</v>
      </c>
      <c r="I30" s="165">
        <f t="shared" si="16"/>
        <v>-0.11345015743228759</v>
      </c>
      <c r="J30" s="164">
        <f t="shared" si="13"/>
        <v>0.10291011258997962</v>
      </c>
      <c r="K30" s="163">
        <f t="shared" si="14"/>
        <v>-6882</v>
      </c>
      <c r="L30" s="163">
        <f t="shared" si="15"/>
        <v>5018</v>
      </c>
      <c r="M30" s="164">
        <f t="shared" si="12"/>
        <v>1.0679719812003252E-2</v>
      </c>
    </row>
    <row r="31" spans="1:27" x14ac:dyDescent="0.25">
      <c r="B31" s="162" t="s">
        <v>123</v>
      </c>
      <c r="C31" s="163">
        <v>60853</v>
      </c>
      <c r="D31" s="163">
        <v>56760</v>
      </c>
      <c r="E31" s="163">
        <v>15742</v>
      </c>
      <c r="F31" s="163">
        <v>71206</v>
      </c>
      <c r="G31" s="163">
        <v>65680</v>
      </c>
      <c r="H31" s="163">
        <v>66424</v>
      </c>
      <c r="I31" s="165">
        <f t="shared" si="16"/>
        <v>1.1327649208282553E-2</v>
      </c>
      <c r="J31" s="164">
        <f t="shared" si="13"/>
        <v>0.1702607470049331</v>
      </c>
      <c r="K31" s="163">
        <f t="shared" si="14"/>
        <v>744</v>
      </c>
      <c r="L31" s="163">
        <f t="shared" si="15"/>
        <v>9664</v>
      </c>
      <c r="M31" s="164">
        <f t="shared" si="12"/>
        <v>1.3190831157003736E-2</v>
      </c>
    </row>
    <row r="32" spans="1:27" x14ac:dyDescent="0.25">
      <c r="B32" s="162" t="s">
        <v>119</v>
      </c>
      <c r="C32" s="163">
        <v>64569</v>
      </c>
      <c r="D32" s="163">
        <v>63818</v>
      </c>
      <c r="E32" s="163">
        <v>25266</v>
      </c>
      <c r="F32" s="163">
        <v>75458</v>
      </c>
      <c r="G32" s="163">
        <v>72483</v>
      </c>
      <c r="H32" s="163">
        <v>74137</v>
      </c>
      <c r="I32" s="165">
        <f t="shared" si="16"/>
        <v>2.2819143799235775E-2</v>
      </c>
      <c r="J32" s="164">
        <f t="shared" si="13"/>
        <v>0.16169419286094833</v>
      </c>
      <c r="K32" s="163">
        <f t="shared" si="14"/>
        <v>1654</v>
      </c>
      <c r="L32" s="163">
        <f t="shared" si="15"/>
        <v>10319</v>
      </c>
      <c r="M32" s="164">
        <f t="shared" si="12"/>
        <v>1.4722519714060972E-2</v>
      </c>
    </row>
    <row r="33" spans="2:13" x14ac:dyDescent="0.25">
      <c r="B33" s="162" t="s">
        <v>128</v>
      </c>
      <c r="C33" s="163">
        <v>23148</v>
      </c>
      <c r="D33" s="163">
        <v>27581</v>
      </c>
      <c r="E33" s="163">
        <v>11552</v>
      </c>
      <c r="F33" s="163">
        <v>20464</v>
      </c>
      <c r="G33" s="163">
        <v>22127</v>
      </c>
      <c r="H33" s="163">
        <v>21505</v>
      </c>
      <c r="I33" s="165">
        <f t="shared" si="16"/>
        <v>-2.8110453292357729E-2</v>
      </c>
      <c r="J33" s="164">
        <f t="shared" si="13"/>
        <v>-0.22029658097965987</v>
      </c>
      <c r="K33" s="163">
        <f t="shared" si="14"/>
        <v>-622</v>
      </c>
      <c r="L33" s="163">
        <f t="shared" si="15"/>
        <v>-6076</v>
      </c>
      <c r="M33" s="164">
        <f t="shared" si="12"/>
        <v>4.2705772617030796E-3</v>
      </c>
    </row>
    <row r="34" spans="2:13" x14ac:dyDescent="0.25">
      <c r="B34" s="162" t="s">
        <v>131</v>
      </c>
      <c r="C34" s="163">
        <v>30584</v>
      </c>
      <c r="D34" s="163">
        <v>29295</v>
      </c>
      <c r="E34" s="163">
        <v>13286</v>
      </c>
      <c r="F34" s="163">
        <v>15797</v>
      </c>
      <c r="G34" s="163">
        <v>21156</v>
      </c>
      <c r="H34" s="163">
        <v>19617</v>
      </c>
      <c r="I34" s="165">
        <f t="shared" si="16"/>
        <v>-7.274532047646054E-2</v>
      </c>
      <c r="J34" s="164">
        <f t="shared" si="13"/>
        <v>-0.33036354326676909</v>
      </c>
      <c r="K34" s="163">
        <f t="shared" si="14"/>
        <v>-1539</v>
      </c>
      <c r="L34" s="163">
        <f t="shared" si="15"/>
        <v>-9678</v>
      </c>
      <c r="M34" s="164">
        <f t="shared" si="12"/>
        <v>3.8956481814847389E-3</v>
      </c>
    </row>
    <row r="35" spans="2:13" x14ac:dyDescent="0.25">
      <c r="B35" s="168" t="s">
        <v>145</v>
      </c>
      <c r="C35" s="169">
        <f t="shared" ref="C35:H35" si="17">C27-SUM(C28:C34)</f>
        <v>285996</v>
      </c>
      <c r="D35" s="169">
        <f t="shared" si="17"/>
        <v>298663</v>
      </c>
      <c r="E35" s="169">
        <f t="shared" si="17"/>
        <v>87032</v>
      </c>
      <c r="F35" s="169">
        <f t="shared" si="17"/>
        <v>298239</v>
      </c>
      <c r="G35" s="169">
        <f t="shared" si="17"/>
        <v>336853</v>
      </c>
      <c r="H35" s="169">
        <f t="shared" si="17"/>
        <v>368303</v>
      </c>
      <c r="I35" s="171">
        <f t="shared" si="16"/>
        <v>9.336416775269929E-2</v>
      </c>
      <c r="J35" s="170">
        <f t="shared" si="13"/>
        <v>0.23317250546602697</v>
      </c>
      <c r="K35" s="169">
        <f>H35-G35</f>
        <v>31450</v>
      </c>
      <c r="L35" s="169">
        <f t="shared" si="15"/>
        <v>69640</v>
      </c>
      <c r="M35" s="170">
        <f t="shared" si="12"/>
        <v>7.3139568343037864E-2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v>1211602</v>
      </c>
      <c r="D37" s="176">
        <v>1190067</v>
      </c>
      <c r="E37" s="176">
        <v>336432</v>
      </c>
      <c r="F37" s="176">
        <v>1134618</v>
      </c>
      <c r="G37" s="176">
        <v>1208359</v>
      </c>
      <c r="H37" s="176">
        <v>1272373</v>
      </c>
      <c r="I37" s="177">
        <f>IFERROR(H37/G37-1,"-")</f>
        <v>5.2975978165429316E-2</v>
      </c>
      <c r="J37" s="177">
        <f>IFERROR(H37/D37-1,"-")</f>
        <v>6.9160811954285029E-2</v>
      </c>
      <c r="K37" s="176">
        <f>H37-G37</f>
        <v>64014</v>
      </c>
      <c r="L37" s="176">
        <f>H37-D37</f>
        <v>82306</v>
      </c>
      <c r="M37" s="177">
        <f t="shared" ref="M37:M49" si="18">H37/H$9</f>
        <v>0.25267459670797177</v>
      </c>
    </row>
    <row r="38" spans="2:13" x14ac:dyDescent="0.25">
      <c r="B38" s="157" t="s">
        <v>97</v>
      </c>
      <c r="C38" s="158">
        <v>124150</v>
      </c>
      <c r="D38" s="158">
        <v>119383</v>
      </c>
      <c r="E38" s="158">
        <v>44587</v>
      </c>
      <c r="F38" s="158">
        <v>115928</v>
      </c>
      <c r="G38" s="158">
        <v>111509</v>
      </c>
      <c r="H38" s="158">
        <v>107119</v>
      </c>
      <c r="I38" s="160">
        <f>IFERROR(H38/G38-1,"-")</f>
        <v>-3.9369019541023564E-2</v>
      </c>
      <c r="J38" s="159">
        <f t="shared" ref="J38:J49" si="19">IFERROR(H38/D38-1,"-")</f>
        <v>-0.10272819413149281</v>
      </c>
      <c r="K38" s="158">
        <f t="shared" ref="K38:K48" si="20">H38-G38</f>
        <v>-4390</v>
      </c>
      <c r="L38" s="158">
        <f t="shared" ref="L38:L49" si="21">H38-D38</f>
        <v>-12264</v>
      </c>
      <c r="M38" s="159">
        <f t="shared" si="18"/>
        <v>2.1272260669443023E-2</v>
      </c>
    </row>
    <row r="39" spans="2:13" x14ac:dyDescent="0.25">
      <c r="B39" s="162" t="s">
        <v>103</v>
      </c>
      <c r="C39" s="163">
        <v>39945</v>
      </c>
      <c r="D39" s="163">
        <v>48354</v>
      </c>
      <c r="E39" s="163">
        <v>21989</v>
      </c>
      <c r="F39" s="163">
        <v>46120</v>
      </c>
      <c r="G39" s="163">
        <v>49099</v>
      </c>
      <c r="H39" s="163">
        <v>47505</v>
      </c>
      <c r="I39" s="165">
        <f>IFERROR(H39/G39-1,"-")</f>
        <v>-3.2465019654168148E-2</v>
      </c>
      <c r="J39" s="164">
        <f t="shared" si="19"/>
        <v>-1.7558009678620201E-2</v>
      </c>
      <c r="K39" s="163">
        <f t="shared" si="20"/>
        <v>-1594</v>
      </c>
      <c r="L39" s="163">
        <f t="shared" si="21"/>
        <v>-849</v>
      </c>
      <c r="M39" s="164">
        <f t="shared" si="18"/>
        <v>9.4337955274217521E-3</v>
      </c>
    </row>
    <row r="40" spans="2:13" x14ac:dyDescent="0.25">
      <c r="B40" s="162" t="s">
        <v>100</v>
      </c>
      <c r="C40" s="163">
        <v>84205</v>
      </c>
      <c r="D40" s="163">
        <v>71029</v>
      </c>
      <c r="E40" s="163">
        <v>22598</v>
      </c>
      <c r="F40" s="163">
        <v>69808</v>
      </c>
      <c r="G40" s="163">
        <v>62410</v>
      </c>
      <c r="H40" s="163">
        <v>59614</v>
      </c>
      <c r="I40" s="165">
        <f>IFERROR(H40/G40-1,"-")</f>
        <v>-4.4800512738343179E-2</v>
      </c>
      <c r="J40" s="164">
        <f t="shared" si="19"/>
        <v>-0.16070900618057415</v>
      </c>
      <c r="K40" s="163">
        <f t="shared" si="20"/>
        <v>-2796</v>
      </c>
      <c r="L40" s="163">
        <f t="shared" si="21"/>
        <v>-11415</v>
      </c>
      <c r="M40" s="164">
        <f t="shared" si="18"/>
        <v>1.1838465142021269E-2</v>
      </c>
    </row>
    <row r="41" spans="2:13" x14ac:dyDescent="0.25">
      <c r="B41" s="157" t="s">
        <v>107</v>
      </c>
      <c r="C41" s="158">
        <v>1087452</v>
      </c>
      <c r="D41" s="158">
        <v>1070684</v>
      </c>
      <c r="E41" s="158">
        <v>291845</v>
      </c>
      <c r="F41" s="158">
        <v>1018690</v>
      </c>
      <c r="G41" s="158">
        <v>1096850</v>
      </c>
      <c r="H41" s="158">
        <v>1165254</v>
      </c>
      <c r="I41" s="160">
        <f>IFERROR(H41/G41-1,"-")</f>
        <v>6.2364042485298921E-2</v>
      </c>
      <c r="J41" s="159">
        <f t="shared" si="19"/>
        <v>8.8326714511471227E-2</v>
      </c>
      <c r="K41" s="158">
        <f t="shared" si="20"/>
        <v>68404</v>
      </c>
      <c r="L41" s="158">
        <f t="shared" si="21"/>
        <v>94570</v>
      </c>
      <c r="M41" s="159">
        <f t="shared" si="18"/>
        <v>0.23140233603852872</v>
      </c>
    </row>
    <row r="42" spans="2:13" x14ac:dyDescent="0.25">
      <c r="B42" s="162" t="s">
        <v>110</v>
      </c>
      <c r="C42" s="163">
        <v>568802</v>
      </c>
      <c r="D42" s="163">
        <v>593029</v>
      </c>
      <c r="E42" s="163">
        <v>130827</v>
      </c>
      <c r="F42" s="163">
        <v>533736</v>
      </c>
      <c r="G42" s="163">
        <v>585314</v>
      </c>
      <c r="H42" s="163">
        <v>633486</v>
      </c>
      <c r="I42" s="165">
        <f t="shared" ref="I42:I49" si="22">IFERROR(H42/G42-1,"-")</f>
        <v>8.2301123841220347E-2</v>
      </c>
      <c r="J42" s="164">
        <f t="shared" si="19"/>
        <v>6.822094703631687E-2</v>
      </c>
      <c r="K42" s="163">
        <f t="shared" si="20"/>
        <v>48172</v>
      </c>
      <c r="L42" s="163">
        <f t="shared" si="21"/>
        <v>40457</v>
      </c>
      <c r="M42" s="164">
        <f t="shared" si="18"/>
        <v>0.12580101870296381</v>
      </c>
    </row>
    <row r="43" spans="2:13" x14ac:dyDescent="0.25">
      <c r="B43" s="162" t="s">
        <v>113</v>
      </c>
      <c r="C43" s="163">
        <v>67730</v>
      </c>
      <c r="D43" s="163">
        <v>48402</v>
      </c>
      <c r="E43" s="163">
        <v>14283</v>
      </c>
      <c r="F43" s="163">
        <v>34314</v>
      </c>
      <c r="G43" s="163">
        <v>40158</v>
      </c>
      <c r="H43" s="163">
        <v>39330</v>
      </c>
      <c r="I43" s="165">
        <f t="shared" si="22"/>
        <v>-2.0618556701030966E-2</v>
      </c>
      <c r="J43" s="164">
        <f t="shared" si="19"/>
        <v>-0.18743027147638525</v>
      </c>
      <c r="K43" s="163">
        <f t="shared" si="20"/>
        <v>-828</v>
      </c>
      <c r="L43" s="163">
        <f t="shared" si="21"/>
        <v>-9072</v>
      </c>
      <c r="M43" s="164">
        <f t="shared" si="18"/>
        <v>7.8103605534890546E-3</v>
      </c>
    </row>
    <row r="44" spans="2:13" x14ac:dyDescent="0.25">
      <c r="B44" s="162" t="s">
        <v>116</v>
      </c>
      <c r="C44" s="163">
        <v>22038</v>
      </c>
      <c r="D44" s="163">
        <v>22636</v>
      </c>
      <c r="E44" s="163">
        <v>8694</v>
      </c>
      <c r="F44" s="163">
        <v>24587</v>
      </c>
      <c r="G44" s="163">
        <v>26845</v>
      </c>
      <c r="H44" s="163">
        <v>26886</v>
      </c>
      <c r="I44" s="165">
        <f t="shared" si="22"/>
        <v>1.5272862730488779E-3</v>
      </c>
      <c r="J44" s="164">
        <f t="shared" si="19"/>
        <v>0.18775402014490195</v>
      </c>
      <c r="K44" s="163">
        <f t="shared" si="20"/>
        <v>41</v>
      </c>
      <c r="L44" s="163">
        <f t="shared" si="21"/>
        <v>4250</v>
      </c>
      <c r="M44" s="164">
        <f t="shared" si="18"/>
        <v>5.3391648573889328E-3</v>
      </c>
    </row>
    <row r="45" spans="2:13" x14ac:dyDescent="0.25">
      <c r="B45" s="162" t="s">
        <v>123</v>
      </c>
      <c r="C45" s="163">
        <v>51900</v>
      </c>
      <c r="D45" s="163">
        <v>50071</v>
      </c>
      <c r="E45" s="163">
        <v>13048</v>
      </c>
      <c r="F45" s="163">
        <v>53245</v>
      </c>
      <c r="G45" s="163">
        <v>50773</v>
      </c>
      <c r="H45" s="163">
        <v>53448</v>
      </c>
      <c r="I45" s="165">
        <f t="shared" si="22"/>
        <v>5.26854824414551E-2</v>
      </c>
      <c r="J45" s="164">
        <f t="shared" si="19"/>
        <v>6.7444229194543848E-2</v>
      </c>
      <c r="K45" s="163">
        <f t="shared" si="20"/>
        <v>2675</v>
      </c>
      <c r="L45" s="163">
        <f t="shared" si="21"/>
        <v>3377</v>
      </c>
      <c r="M45" s="164">
        <f t="shared" si="18"/>
        <v>1.0613988071774294E-2</v>
      </c>
    </row>
    <row r="46" spans="2:13" x14ac:dyDescent="0.25">
      <c r="B46" s="162" t="s">
        <v>119</v>
      </c>
      <c r="C46" s="163">
        <v>38003</v>
      </c>
      <c r="D46" s="163">
        <v>37114</v>
      </c>
      <c r="E46" s="163">
        <v>14023</v>
      </c>
      <c r="F46" s="163">
        <v>34601</v>
      </c>
      <c r="G46" s="163">
        <v>39773</v>
      </c>
      <c r="H46" s="163">
        <v>40397</v>
      </c>
      <c r="I46" s="165">
        <f t="shared" si="22"/>
        <v>1.5689035275186614E-2</v>
      </c>
      <c r="J46" s="164">
        <f t="shared" si="19"/>
        <v>8.845718596755936E-2</v>
      </c>
      <c r="K46" s="163">
        <f t="shared" si="20"/>
        <v>624</v>
      </c>
      <c r="L46" s="163">
        <f t="shared" si="21"/>
        <v>3283</v>
      </c>
      <c r="M46" s="164">
        <f t="shared" si="18"/>
        <v>8.0222510877014323E-3</v>
      </c>
    </row>
    <row r="47" spans="2:13" x14ac:dyDescent="0.25">
      <c r="B47" s="162" t="s">
        <v>128</v>
      </c>
      <c r="C47" s="163">
        <v>23726</v>
      </c>
      <c r="D47" s="163">
        <v>23338</v>
      </c>
      <c r="E47" s="163">
        <v>9675</v>
      </c>
      <c r="F47" s="163">
        <v>19782</v>
      </c>
      <c r="G47" s="163">
        <v>20626</v>
      </c>
      <c r="H47" s="163">
        <v>19155</v>
      </c>
      <c r="I47" s="165">
        <f t="shared" si="22"/>
        <v>-7.1317754290701085E-2</v>
      </c>
      <c r="J47" s="164">
        <f t="shared" si="19"/>
        <v>-0.17923558145513752</v>
      </c>
      <c r="K47" s="163">
        <f t="shared" si="20"/>
        <v>-1471</v>
      </c>
      <c r="L47" s="163">
        <f t="shared" si="21"/>
        <v>-4183</v>
      </c>
      <c r="M47" s="164">
        <f t="shared" si="18"/>
        <v>3.8039017646092762E-3</v>
      </c>
    </row>
    <row r="48" spans="2:13" x14ac:dyDescent="0.25">
      <c r="B48" s="162" t="s">
        <v>131</v>
      </c>
      <c r="C48" s="163">
        <v>41568</v>
      </c>
      <c r="D48" s="163">
        <v>35272</v>
      </c>
      <c r="E48" s="163">
        <v>16312</v>
      </c>
      <c r="F48" s="163">
        <v>18611</v>
      </c>
      <c r="G48" s="163">
        <v>21946</v>
      </c>
      <c r="H48" s="163">
        <v>20567</v>
      </c>
      <c r="I48" s="165">
        <f t="shared" si="22"/>
        <v>-6.2836052127950404E-2</v>
      </c>
      <c r="J48" s="164">
        <f t="shared" si="19"/>
        <v>-0.41690292583352229</v>
      </c>
      <c r="K48" s="163">
        <f t="shared" si="20"/>
        <v>-1379</v>
      </c>
      <c r="L48" s="163">
        <f t="shared" si="21"/>
        <v>-14705</v>
      </c>
      <c r="M48" s="164">
        <f t="shared" si="18"/>
        <v>4.0843042335013827E-3</v>
      </c>
    </row>
    <row r="49" spans="2:13" x14ac:dyDescent="0.25">
      <c r="B49" s="168" t="s">
        <v>145</v>
      </c>
      <c r="C49" s="169">
        <f t="shared" ref="C49:H49" si="23">C41-SUM(C42:C48)</f>
        <v>273685</v>
      </c>
      <c r="D49" s="169">
        <f t="shared" si="23"/>
        <v>260822</v>
      </c>
      <c r="E49" s="169">
        <f t="shared" si="23"/>
        <v>84983</v>
      </c>
      <c r="F49" s="169">
        <f t="shared" si="23"/>
        <v>299814</v>
      </c>
      <c r="G49" s="169">
        <f t="shared" si="23"/>
        <v>311415</v>
      </c>
      <c r="H49" s="169">
        <f t="shared" si="23"/>
        <v>331985</v>
      </c>
      <c r="I49" s="171">
        <f t="shared" si="22"/>
        <v>6.6053337186712247E-2</v>
      </c>
      <c r="J49" s="170">
        <f t="shared" si="19"/>
        <v>0.2728412480542286</v>
      </c>
      <c r="K49" s="169">
        <f>H49-G49</f>
        <v>20570</v>
      </c>
      <c r="L49" s="169">
        <f t="shared" si="21"/>
        <v>71163</v>
      </c>
      <c r="M49" s="170">
        <f t="shared" si="18"/>
        <v>6.5927346767100534E-2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v>42496</v>
      </c>
      <c r="D51" s="176">
        <v>41449</v>
      </c>
      <c r="E51" s="176">
        <v>12080</v>
      </c>
      <c r="F51" s="176">
        <v>33076</v>
      </c>
      <c r="G51" s="176">
        <v>45674</v>
      </c>
      <c r="H51" s="176">
        <v>39257</v>
      </c>
      <c r="I51" s="177">
        <f>IFERROR(H51/G51-1,"-")</f>
        <v>-0.1404956868240137</v>
      </c>
      <c r="J51" s="177">
        <f>IFERROR(H51/D51-1,"-")</f>
        <v>-5.2884267412965369E-2</v>
      </c>
      <c r="K51" s="176">
        <f>H51-G51</f>
        <v>-6417</v>
      </c>
      <c r="L51" s="176">
        <f>H51-D51</f>
        <v>-2192</v>
      </c>
      <c r="M51" s="177">
        <f t="shared" ref="M51:M63" si="24">H51/H$9</f>
        <v>7.7958638252814596E-3</v>
      </c>
    </row>
    <row r="52" spans="2:13" x14ac:dyDescent="0.25">
      <c r="B52" s="157" t="s">
        <v>97</v>
      </c>
      <c r="C52" s="158">
        <v>10814</v>
      </c>
      <c r="D52" s="158">
        <v>10010</v>
      </c>
      <c r="E52" s="158">
        <v>2332</v>
      </c>
      <c r="F52" s="158">
        <v>5537</v>
      </c>
      <c r="G52" s="158">
        <v>18264</v>
      </c>
      <c r="H52" s="158">
        <v>10070</v>
      </c>
      <c r="I52" s="160">
        <f>IFERROR(H52/G52-1,"-")</f>
        <v>-0.44864213753832671</v>
      </c>
      <c r="J52" s="159">
        <f t="shared" ref="J52:J63" si="25">IFERROR(H52/D52-1,"-")</f>
        <v>5.9940059940060131E-3</v>
      </c>
      <c r="K52" s="158">
        <f t="shared" ref="K52:K62" si="26">H52-G52</f>
        <v>-8194</v>
      </c>
      <c r="L52" s="158">
        <f t="shared" ref="L52:L63" si="27">H52-D52</f>
        <v>60</v>
      </c>
      <c r="M52" s="159">
        <f t="shared" si="24"/>
        <v>1.9997541513764247E-3</v>
      </c>
    </row>
    <row r="53" spans="2:13" x14ac:dyDescent="0.25">
      <c r="B53" s="162" t="s">
        <v>103</v>
      </c>
      <c r="C53" s="163">
        <v>6825</v>
      </c>
      <c r="D53" s="163">
        <v>5648</v>
      </c>
      <c r="E53" s="163">
        <v>1654</v>
      </c>
      <c r="F53" s="163">
        <v>2745</v>
      </c>
      <c r="G53" s="163">
        <v>13308</v>
      </c>
      <c r="H53" s="163">
        <v>6705</v>
      </c>
      <c r="I53" s="165">
        <f>IFERROR(H53/G53-1,"-")</f>
        <v>-0.49616771866546439</v>
      </c>
      <c r="J53" s="164">
        <f t="shared" si="25"/>
        <v>0.18714589235127477</v>
      </c>
      <c r="K53" s="163">
        <f t="shared" si="26"/>
        <v>-6603</v>
      </c>
      <c r="L53" s="163">
        <f t="shared" si="27"/>
        <v>1057</v>
      </c>
      <c r="M53" s="164">
        <f t="shared" si="24"/>
        <v>1.331514556601681E-3</v>
      </c>
    </row>
    <row r="54" spans="2:13" x14ac:dyDescent="0.25">
      <c r="B54" s="162" t="s">
        <v>100</v>
      </c>
      <c r="C54" s="163">
        <v>3989</v>
      </c>
      <c r="D54" s="163">
        <v>4362</v>
      </c>
      <c r="E54" s="163">
        <v>678</v>
      </c>
      <c r="F54" s="163">
        <v>2792</v>
      </c>
      <c r="G54" s="163">
        <v>4956</v>
      </c>
      <c r="H54" s="163">
        <v>3365</v>
      </c>
      <c r="I54" s="165">
        <f>IFERROR(H54/G54-1,"-")</f>
        <v>-0.32102502017756251</v>
      </c>
      <c r="J54" s="164">
        <f t="shared" si="25"/>
        <v>-0.22856487849610274</v>
      </c>
      <c r="K54" s="163">
        <f t="shared" si="26"/>
        <v>-1591</v>
      </c>
      <c r="L54" s="163">
        <f t="shared" si="27"/>
        <v>-997</v>
      </c>
      <c r="M54" s="164">
        <f t="shared" si="24"/>
        <v>6.6823959477474372E-4</v>
      </c>
    </row>
    <row r="55" spans="2:13" x14ac:dyDescent="0.25">
      <c r="B55" s="157" t="s">
        <v>107</v>
      </c>
      <c r="C55" s="158">
        <v>31682</v>
      </c>
      <c r="D55" s="158">
        <v>31439</v>
      </c>
      <c r="E55" s="158">
        <v>9748</v>
      </c>
      <c r="F55" s="158">
        <v>27539</v>
      </c>
      <c r="G55" s="158">
        <v>27410</v>
      </c>
      <c r="H55" s="158">
        <v>29187</v>
      </c>
      <c r="I55" s="160">
        <f>IFERROR(H55/G55-1,"-")</f>
        <v>6.4830353885443337E-2</v>
      </c>
      <c r="J55" s="159">
        <f t="shared" si="25"/>
        <v>-7.1630777060339046E-2</v>
      </c>
      <c r="K55" s="158">
        <f t="shared" si="26"/>
        <v>1777</v>
      </c>
      <c r="L55" s="158">
        <f t="shared" si="27"/>
        <v>-2252</v>
      </c>
      <c r="M55" s="159">
        <f t="shared" si="24"/>
        <v>5.7961096739050349E-3</v>
      </c>
    </row>
    <row r="56" spans="2:13" x14ac:dyDescent="0.25">
      <c r="B56" s="162" t="s">
        <v>110</v>
      </c>
      <c r="C56" s="163">
        <v>9100</v>
      </c>
      <c r="D56" s="163">
        <v>9458</v>
      </c>
      <c r="E56" s="163">
        <v>2988</v>
      </c>
      <c r="F56" s="163">
        <v>9439</v>
      </c>
      <c r="G56" s="163">
        <v>8436</v>
      </c>
      <c r="H56" s="163">
        <v>10101</v>
      </c>
      <c r="I56" s="165">
        <f t="shared" ref="I56:I63" si="28">IFERROR(H56/G56-1,"-")</f>
        <v>0.19736842105263164</v>
      </c>
      <c r="J56" s="164">
        <f t="shared" si="25"/>
        <v>6.7984774793825364E-2</v>
      </c>
      <c r="K56" s="163">
        <f t="shared" si="26"/>
        <v>1665</v>
      </c>
      <c r="L56" s="163">
        <f t="shared" si="27"/>
        <v>643</v>
      </c>
      <c r="M56" s="164">
        <f t="shared" si="24"/>
        <v>2.0059102962317046E-3</v>
      </c>
    </row>
    <row r="57" spans="2:13" x14ac:dyDescent="0.25">
      <c r="B57" s="162" t="s">
        <v>113</v>
      </c>
      <c r="C57" s="163">
        <v>9963</v>
      </c>
      <c r="D57" s="163">
        <v>8739</v>
      </c>
      <c r="E57" s="163">
        <v>2596</v>
      </c>
      <c r="F57" s="163">
        <v>6032</v>
      </c>
      <c r="G57" s="163">
        <v>5351</v>
      </c>
      <c r="H57" s="163">
        <v>5834</v>
      </c>
      <c r="I57" s="165">
        <f t="shared" si="28"/>
        <v>9.0263502149130925E-2</v>
      </c>
      <c r="J57" s="164">
        <f t="shared" si="25"/>
        <v>-0.33241789678452915</v>
      </c>
      <c r="K57" s="163">
        <f t="shared" si="26"/>
        <v>483</v>
      </c>
      <c r="L57" s="163">
        <f t="shared" si="27"/>
        <v>-2905</v>
      </c>
      <c r="M57" s="164">
        <f t="shared" si="24"/>
        <v>1.1585467447001053E-3</v>
      </c>
    </row>
    <row r="58" spans="2:13" x14ac:dyDescent="0.25">
      <c r="B58" s="162" t="s">
        <v>116</v>
      </c>
      <c r="C58" s="163">
        <v>1908</v>
      </c>
      <c r="D58" s="163">
        <v>2061</v>
      </c>
      <c r="E58" s="163">
        <v>516</v>
      </c>
      <c r="F58" s="163">
        <v>2383</v>
      </c>
      <c r="G58" s="163">
        <v>2635</v>
      </c>
      <c r="H58" s="163">
        <v>2142</v>
      </c>
      <c r="I58" s="165">
        <f t="shared" si="28"/>
        <v>-0.18709677419354842</v>
      </c>
      <c r="J58" s="164">
        <f t="shared" si="25"/>
        <v>3.9301310043668103E-2</v>
      </c>
      <c r="K58" s="163">
        <f t="shared" si="26"/>
        <v>-493</v>
      </c>
      <c r="L58" s="163">
        <f t="shared" si="27"/>
        <v>81</v>
      </c>
      <c r="M58" s="164">
        <f t="shared" si="24"/>
        <v>4.2536975096805379E-4</v>
      </c>
    </row>
    <row r="59" spans="2:13" x14ac:dyDescent="0.25">
      <c r="B59" s="162" t="s">
        <v>123</v>
      </c>
      <c r="C59" s="163">
        <v>610</v>
      </c>
      <c r="D59" s="163">
        <v>685</v>
      </c>
      <c r="E59" s="163">
        <v>249</v>
      </c>
      <c r="F59" s="163">
        <v>806</v>
      </c>
      <c r="G59" s="163">
        <v>741</v>
      </c>
      <c r="H59" s="163">
        <v>980</v>
      </c>
      <c r="I59" s="165">
        <f t="shared" si="28"/>
        <v>0.32253711201079627</v>
      </c>
      <c r="J59" s="164">
        <f t="shared" si="25"/>
        <v>0.43065693430656937</v>
      </c>
      <c r="K59" s="163">
        <f t="shared" si="26"/>
        <v>239</v>
      </c>
      <c r="L59" s="163">
        <f t="shared" si="27"/>
        <v>295</v>
      </c>
      <c r="M59" s="164">
        <f t="shared" si="24"/>
        <v>1.9461361155401153E-4</v>
      </c>
    </row>
    <row r="60" spans="2:13" x14ac:dyDescent="0.25">
      <c r="B60" s="162" t="s">
        <v>119</v>
      </c>
      <c r="C60" s="163">
        <v>558</v>
      </c>
      <c r="D60" s="163">
        <v>661</v>
      </c>
      <c r="E60" s="163">
        <v>221</v>
      </c>
      <c r="F60" s="163">
        <v>594</v>
      </c>
      <c r="G60" s="163">
        <v>617</v>
      </c>
      <c r="H60" s="163">
        <v>691</v>
      </c>
      <c r="I60" s="165">
        <f t="shared" si="28"/>
        <v>0.11993517017828204</v>
      </c>
      <c r="J60" s="164">
        <f t="shared" si="25"/>
        <v>4.5385779122541603E-2</v>
      </c>
      <c r="K60" s="163">
        <f t="shared" si="26"/>
        <v>74</v>
      </c>
      <c r="L60" s="163">
        <f t="shared" si="27"/>
        <v>30</v>
      </c>
      <c r="M60" s="164">
        <f t="shared" si="24"/>
        <v>1.3722245467736934E-4</v>
      </c>
    </row>
    <row r="61" spans="2:13" x14ac:dyDescent="0.25">
      <c r="B61" s="162" t="s">
        <v>128</v>
      </c>
      <c r="C61" s="163">
        <v>327</v>
      </c>
      <c r="D61" s="163">
        <v>238</v>
      </c>
      <c r="E61" s="163">
        <v>136</v>
      </c>
      <c r="F61" s="163">
        <v>91</v>
      </c>
      <c r="G61" s="163">
        <v>199</v>
      </c>
      <c r="H61" s="163">
        <v>107</v>
      </c>
      <c r="I61" s="165">
        <f t="shared" si="28"/>
        <v>-0.46231155778894473</v>
      </c>
      <c r="J61" s="164">
        <f t="shared" si="25"/>
        <v>-0.55042016806722693</v>
      </c>
      <c r="K61" s="163">
        <f t="shared" si="26"/>
        <v>-92</v>
      </c>
      <c r="L61" s="163">
        <f t="shared" si="27"/>
        <v>-131</v>
      </c>
      <c r="M61" s="164">
        <f t="shared" si="24"/>
        <v>2.1248629016611462E-5</v>
      </c>
    </row>
    <row r="62" spans="2:13" x14ac:dyDescent="0.25">
      <c r="B62" s="162" t="s">
        <v>131</v>
      </c>
      <c r="C62" s="163">
        <v>418</v>
      </c>
      <c r="D62" s="163">
        <v>451</v>
      </c>
      <c r="E62" s="163">
        <v>209</v>
      </c>
      <c r="F62" s="163">
        <v>120</v>
      </c>
      <c r="G62" s="163">
        <v>168</v>
      </c>
      <c r="H62" s="163">
        <v>111</v>
      </c>
      <c r="I62" s="165">
        <f t="shared" si="28"/>
        <v>-0.3392857142857143</v>
      </c>
      <c r="J62" s="164">
        <f t="shared" si="25"/>
        <v>-0.75388026607538805</v>
      </c>
      <c r="K62" s="163">
        <f t="shared" si="26"/>
        <v>-57</v>
      </c>
      <c r="L62" s="163">
        <f t="shared" si="27"/>
        <v>-340</v>
      </c>
      <c r="M62" s="164">
        <f t="shared" si="24"/>
        <v>2.2042970288260491E-5</v>
      </c>
    </row>
    <row r="63" spans="2:13" x14ac:dyDescent="0.25">
      <c r="B63" s="168" t="s">
        <v>145</v>
      </c>
      <c r="C63" s="169">
        <f t="shared" ref="C63:H63" si="29">C55-SUM(C56:C62)</f>
        <v>8798</v>
      </c>
      <c r="D63" s="169">
        <f t="shared" si="29"/>
        <v>9146</v>
      </c>
      <c r="E63" s="169">
        <f t="shared" si="29"/>
        <v>2833</v>
      </c>
      <c r="F63" s="169">
        <f t="shared" si="29"/>
        <v>8074</v>
      </c>
      <c r="G63" s="169">
        <f t="shared" si="29"/>
        <v>9263</v>
      </c>
      <c r="H63" s="169">
        <f t="shared" si="29"/>
        <v>9221</v>
      </c>
      <c r="I63" s="171">
        <f t="shared" si="28"/>
        <v>-4.5341681960487934E-3</v>
      </c>
      <c r="J63" s="170">
        <f t="shared" si="25"/>
        <v>8.2003061447626369E-3</v>
      </c>
      <c r="K63" s="169">
        <f>H63-G63</f>
        <v>-42</v>
      </c>
      <c r="L63" s="169">
        <f t="shared" si="27"/>
        <v>75</v>
      </c>
      <c r="M63" s="170">
        <f t="shared" si="24"/>
        <v>1.8311552164689186E-3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v>126249</v>
      </c>
      <c r="D65" s="176">
        <v>126380</v>
      </c>
      <c r="E65" s="176">
        <v>44479</v>
      </c>
      <c r="F65" s="176">
        <v>146959</v>
      </c>
      <c r="G65" s="176">
        <v>167345</v>
      </c>
      <c r="H65" s="176">
        <v>216281</v>
      </c>
      <c r="I65" s="177">
        <f>IFERROR(H65/G65-1,"-")</f>
        <v>0.29242582688457985</v>
      </c>
      <c r="J65" s="177">
        <f>IFERROR(H65/D65-1,"-")</f>
        <v>0.71135464472226628</v>
      </c>
      <c r="K65" s="176">
        <f>H65-G65</f>
        <v>48936</v>
      </c>
      <c r="L65" s="176">
        <f>H65-D65</f>
        <v>89901</v>
      </c>
      <c r="M65" s="177">
        <f t="shared" ref="M65:M77" si="30">H65/H$9</f>
        <v>4.2950231143380785E-2</v>
      </c>
    </row>
    <row r="66" spans="2:13" x14ac:dyDescent="0.25">
      <c r="B66" s="157" t="s">
        <v>97</v>
      </c>
      <c r="C66" s="158">
        <v>33119</v>
      </c>
      <c r="D66" s="158">
        <v>39570</v>
      </c>
      <c r="E66" s="158">
        <v>21572</v>
      </c>
      <c r="F66" s="158">
        <v>31498</v>
      </c>
      <c r="G66" s="158">
        <v>43404</v>
      </c>
      <c r="H66" s="158">
        <v>57295</v>
      </c>
      <c r="I66" s="160">
        <f>IFERROR(H66/G66-1,"-")</f>
        <v>0.32003962768408445</v>
      </c>
      <c r="J66" s="159">
        <f t="shared" ref="J66:J77" si="31">IFERROR(H66/D66-1,"-")</f>
        <v>0.44794035885772043</v>
      </c>
      <c r="K66" s="158">
        <f t="shared" ref="K66:K76" si="32">H66-G66</f>
        <v>13891</v>
      </c>
      <c r="L66" s="158">
        <f t="shared" ref="L66:L77" si="33">H66-D66</f>
        <v>17725</v>
      </c>
      <c r="M66" s="159">
        <f t="shared" si="30"/>
        <v>1.1377945789782745E-2</v>
      </c>
    </row>
    <row r="67" spans="2:13" x14ac:dyDescent="0.25">
      <c r="B67" s="162" t="s">
        <v>103</v>
      </c>
      <c r="C67" s="163">
        <v>18966</v>
      </c>
      <c r="D67" s="163">
        <v>21866</v>
      </c>
      <c r="E67" s="163">
        <v>7680</v>
      </c>
      <c r="F67" s="163">
        <v>23212</v>
      </c>
      <c r="G67" s="163">
        <v>30252</v>
      </c>
      <c r="H67" s="163">
        <v>36093</v>
      </c>
      <c r="I67" s="165">
        <f>IFERROR(H67/G67-1,"-")</f>
        <v>0.19307814359381203</v>
      </c>
      <c r="J67" s="164">
        <f t="shared" si="31"/>
        <v>0.65064483673282725</v>
      </c>
      <c r="K67" s="163">
        <f t="shared" si="32"/>
        <v>5841</v>
      </c>
      <c r="L67" s="163">
        <f t="shared" si="33"/>
        <v>14227</v>
      </c>
      <c r="M67" s="164">
        <f t="shared" si="30"/>
        <v>7.1675398794070798E-3</v>
      </c>
    </row>
    <row r="68" spans="2:13" x14ac:dyDescent="0.25">
      <c r="B68" s="162" t="s">
        <v>100</v>
      </c>
      <c r="C68" s="163">
        <v>14153</v>
      </c>
      <c r="D68" s="163">
        <v>17704</v>
      </c>
      <c r="E68" s="163">
        <v>13892</v>
      </c>
      <c r="F68" s="163">
        <v>8286</v>
      </c>
      <c r="G68" s="163">
        <v>13152</v>
      </c>
      <c r="H68" s="163">
        <v>21202</v>
      </c>
      <c r="I68" s="165">
        <f>IFERROR(H68/G68-1,"-")</f>
        <v>0.61207420924574207</v>
      </c>
      <c r="J68" s="164">
        <f t="shared" si="31"/>
        <v>0.19758246723904205</v>
      </c>
      <c r="K68" s="163">
        <f t="shared" si="32"/>
        <v>8050</v>
      </c>
      <c r="L68" s="163">
        <f t="shared" si="33"/>
        <v>3498</v>
      </c>
      <c r="M68" s="164">
        <f t="shared" si="30"/>
        <v>4.2104059103756659E-3</v>
      </c>
    </row>
    <row r="69" spans="2:13" x14ac:dyDescent="0.25">
      <c r="B69" s="157" t="s">
        <v>107</v>
      </c>
      <c r="C69" s="158">
        <v>93130</v>
      </c>
      <c r="D69" s="158">
        <v>86810</v>
      </c>
      <c r="E69" s="158">
        <v>22907</v>
      </c>
      <c r="F69" s="158">
        <v>115461</v>
      </c>
      <c r="G69" s="158">
        <v>123941</v>
      </c>
      <c r="H69" s="158">
        <v>158986</v>
      </c>
      <c r="I69" s="160">
        <f>IFERROR(H69/G69-1,"-")</f>
        <v>0.28275550463527011</v>
      </c>
      <c r="J69" s="159">
        <f t="shared" si="31"/>
        <v>0.83142495104250669</v>
      </c>
      <c r="K69" s="158">
        <f t="shared" si="32"/>
        <v>35045</v>
      </c>
      <c r="L69" s="158">
        <f t="shared" si="33"/>
        <v>72176</v>
      </c>
      <c r="M69" s="159">
        <f t="shared" si="30"/>
        <v>3.1572285353598038E-2</v>
      </c>
    </row>
    <row r="70" spans="2:13" x14ac:dyDescent="0.25">
      <c r="B70" s="162" t="s">
        <v>110</v>
      </c>
      <c r="C70" s="163">
        <v>42478</v>
      </c>
      <c r="D70" s="163">
        <v>37200</v>
      </c>
      <c r="E70" s="163">
        <v>8750</v>
      </c>
      <c r="F70" s="163">
        <v>51489</v>
      </c>
      <c r="G70" s="163">
        <v>46355</v>
      </c>
      <c r="H70" s="163">
        <v>68506</v>
      </c>
      <c r="I70" s="165">
        <f t="shared" ref="I70:I77" si="34">IFERROR(H70/G70-1,"-")</f>
        <v>0.47785567899902914</v>
      </c>
      <c r="J70" s="164">
        <f t="shared" si="31"/>
        <v>0.84155913978494623</v>
      </c>
      <c r="K70" s="163">
        <f t="shared" si="32"/>
        <v>22151</v>
      </c>
      <c r="L70" s="163">
        <f t="shared" si="33"/>
        <v>31306</v>
      </c>
      <c r="M70" s="164">
        <f t="shared" si="30"/>
        <v>1.3604285788897056E-2</v>
      </c>
    </row>
    <row r="71" spans="2:13" x14ac:dyDescent="0.25">
      <c r="B71" s="162" t="s">
        <v>113</v>
      </c>
      <c r="C71" s="163">
        <v>12902</v>
      </c>
      <c r="D71" s="163">
        <v>10764</v>
      </c>
      <c r="E71" s="163">
        <v>2882</v>
      </c>
      <c r="F71" s="163">
        <v>7238</v>
      </c>
      <c r="G71" s="163">
        <v>9796</v>
      </c>
      <c r="H71" s="163">
        <v>9646</v>
      </c>
      <c r="I71" s="165">
        <f t="shared" si="34"/>
        <v>-1.5312372396896645E-2</v>
      </c>
      <c r="J71" s="164">
        <f t="shared" si="31"/>
        <v>-0.10386473429951693</v>
      </c>
      <c r="K71" s="163">
        <f t="shared" si="32"/>
        <v>-150</v>
      </c>
      <c r="L71" s="163">
        <f t="shared" si="33"/>
        <v>-1118</v>
      </c>
      <c r="M71" s="164">
        <f t="shared" si="30"/>
        <v>1.9155539765816278E-3</v>
      </c>
    </row>
    <row r="72" spans="2:13" x14ac:dyDescent="0.25">
      <c r="B72" s="162" t="s">
        <v>116</v>
      </c>
      <c r="C72" s="163">
        <v>5934</v>
      </c>
      <c r="D72" s="163">
        <v>10138</v>
      </c>
      <c r="E72" s="163">
        <v>2892</v>
      </c>
      <c r="F72" s="163">
        <v>16075</v>
      </c>
      <c r="G72" s="163">
        <v>15316</v>
      </c>
      <c r="H72" s="163">
        <v>18423</v>
      </c>
      <c r="I72" s="165">
        <f t="shared" si="34"/>
        <v>0.20285975450509275</v>
      </c>
      <c r="J72" s="164">
        <f t="shared" si="31"/>
        <v>0.81722233182087201</v>
      </c>
      <c r="K72" s="163">
        <f t="shared" si="32"/>
        <v>3107</v>
      </c>
      <c r="L72" s="163">
        <f t="shared" si="33"/>
        <v>8285</v>
      </c>
      <c r="M72" s="164">
        <f t="shared" si="30"/>
        <v>3.6585373118975047E-3</v>
      </c>
    </row>
    <row r="73" spans="2:13" x14ac:dyDescent="0.25">
      <c r="B73" s="162" t="s">
        <v>123</v>
      </c>
      <c r="C73" s="163">
        <v>2158</v>
      </c>
      <c r="D73" s="163">
        <v>1611</v>
      </c>
      <c r="E73" s="163">
        <v>305</v>
      </c>
      <c r="F73" s="163">
        <v>3084</v>
      </c>
      <c r="G73" s="163">
        <v>3661</v>
      </c>
      <c r="H73" s="163">
        <v>6025</v>
      </c>
      <c r="I73" s="165">
        <f t="shared" si="34"/>
        <v>0.64572521169079478</v>
      </c>
      <c r="J73" s="164">
        <f t="shared" si="31"/>
        <v>2.739913097454997</v>
      </c>
      <c r="K73" s="163">
        <f t="shared" si="32"/>
        <v>2364</v>
      </c>
      <c r="L73" s="163">
        <f t="shared" si="33"/>
        <v>4414</v>
      </c>
      <c r="M73" s="164">
        <f t="shared" si="30"/>
        <v>1.1964765404213465E-3</v>
      </c>
    </row>
    <row r="74" spans="2:13" x14ac:dyDescent="0.25">
      <c r="B74" s="162" t="s">
        <v>119</v>
      </c>
      <c r="C74" s="163">
        <v>2670</v>
      </c>
      <c r="D74" s="163">
        <v>2084</v>
      </c>
      <c r="E74" s="163">
        <v>957</v>
      </c>
      <c r="F74" s="163">
        <v>3024</v>
      </c>
      <c r="G74" s="163">
        <v>2600</v>
      </c>
      <c r="H74" s="163">
        <v>3924</v>
      </c>
      <c r="I74" s="165">
        <f t="shared" si="34"/>
        <v>0.50923076923076915</v>
      </c>
      <c r="J74" s="164">
        <f t="shared" si="31"/>
        <v>0.88291746641074864</v>
      </c>
      <c r="K74" s="163">
        <f t="shared" si="32"/>
        <v>1324</v>
      </c>
      <c r="L74" s="163">
        <f t="shared" si="33"/>
        <v>1840</v>
      </c>
      <c r="M74" s="164">
        <f t="shared" si="30"/>
        <v>7.7924878748769513E-4</v>
      </c>
    </row>
    <row r="75" spans="2:13" x14ac:dyDescent="0.25">
      <c r="B75" s="162" t="s">
        <v>128</v>
      </c>
      <c r="C75" s="163">
        <v>1145</v>
      </c>
      <c r="D75" s="163">
        <v>1857</v>
      </c>
      <c r="E75" s="163">
        <v>670</v>
      </c>
      <c r="F75" s="163">
        <v>2128</v>
      </c>
      <c r="G75" s="163">
        <v>3659</v>
      </c>
      <c r="H75" s="163">
        <v>2837</v>
      </c>
      <c r="I75" s="165">
        <f t="shared" si="34"/>
        <v>-0.22465154413774258</v>
      </c>
      <c r="J75" s="164">
        <f t="shared" si="31"/>
        <v>0.52773290253096383</v>
      </c>
      <c r="K75" s="163">
        <f t="shared" si="32"/>
        <v>-822</v>
      </c>
      <c r="L75" s="163">
        <f t="shared" si="33"/>
        <v>980</v>
      </c>
      <c r="M75" s="164">
        <f t="shared" si="30"/>
        <v>5.6338654691707221E-4</v>
      </c>
    </row>
    <row r="76" spans="2:13" x14ac:dyDescent="0.25">
      <c r="B76" s="162" t="s">
        <v>131</v>
      </c>
      <c r="C76" s="163">
        <v>2238</v>
      </c>
      <c r="D76" s="163">
        <v>1949</v>
      </c>
      <c r="E76" s="163">
        <v>896</v>
      </c>
      <c r="F76" s="163">
        <v>704</v>
      </c>
      <c r="G76" s="163">
        <v>1080</v>
      </c>
      <c r="H76" s="163">
        <v>2359</v>
      </c>
      <c r="I76" s="165">
        <f t="shared" si="34"/>
        <v>1.1842592592592593</v>
      </c>
      <c r="J76" s="164">
        <f t="shared" si="31"/>
        <v>0.21036428937916885</v>
      </c>
      <c r="K76" s="163">
        <f t="shared" si="32"/>
        <v>1279</v>
      </c>
      <c r="L76" s="163">
        <f t="shared" si="33"/>
        <v>410</v>
      </c>
      <c r="M76" s="164">
        <f t="shared" si="30"/>
        <v>4.6846276495501345E-4</v>
      </c>
    </row>
    <row r="77" spans="2:13" x14ac:dyDescent="0.25">
      <c r="B77" s="168" t="s">
        <v>145</v>
      </c>
      <c r="C77" s="169">
        <f t="shared" ref="C77:H77" si="35">C69-SUM(C70:C76)</f>
        <v>23605</v>
      </c>
      <c r="D77" s="169">
        <f t="shared" si="35"/>
        <v>21207</v>
      </c>
      <c r="E77" s="169">
        <f t="shared" si="35"/>
        <v>5555</v>
      </c>
      <c r="F77" s="169">
        <f t="shared" si="35"/>
        <v>31719</v>
      </c>
      <c r="G77" s="169">
        <f t="shared" si="35"/>
        <v>41474</v>
      </c>
      <c r="H77" s="169">
        <f t="shared" si="35"/>
        <v>47266</v>
      </c>
      <c r="I77" s="171">
        <f t="shared" si="34"/>
        <v>0.13965375898153054</v>
      </c>
      <c r="J77" s="170">
        <f t="shared" si="31"/>
        <v>1.2287923798745699</v>
      </c>
      <c r="K77" s="169">
        <f>H77-G77</f>
        <v>5792</v>
      </c>
      <c r="L77" s="169">
        <f t="shared" si="33"/>
        <v>26059</v>
      </c>
      <c r="M77" s="170">
        <f t="shared" si="30"/>
        <v>9.3863336364407232E-3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v>756161</v>
      </c>
      <c r="D79" s="176">
        <v>729706</v>
      </c>
      <c r="E79" s="176">
        <v>202539</v>
      </c>
      <c r="F79" s="176">
        <v>649125</v>
      </c>
      <c r="G79" s="176">
        <v>735309</v>
      </c>
      <c r="H79" s="176">
        <v>846435</v>
      </c>
      <c r="I79" s="177">
        <f>IFERROR(H79/G79-1,"-")</f>
        <v>0.15112830116318454</v>
      </c>
      <c r="J79" s="177">
        <f>IFERROR(H79/D79-1,"-")</f>
        <v>0.15996716485817575</v>
      </c>
      <c r="K79" s="176">
        <f>H79-G79</f>
        <v>111126</v>
      </c>
      <c r="L79" s="176">
        <f>H79-D79</f>
        <v>116729</v>
      </c>
      <c r="M79" s="177">
        <f t="shared" ref="M79:M91" si="36">H79/H$9</f>
        <v>0.16808956356706098</v>
      </c>
    </row>
    <row r="80" spans="2:13" x14ac:dyDescent="0.25">
      <c r="B80" s="157" t="s">
        <v>97</v>
      </c>
      <c r="C80" s="158">
        <v>337241</v>
      </c>
      <c r="D80" s="158">
        <v>333182</v>
      </c>
      <c r="E80" s="158">
        <v>89109</v>
      </c>
      <c r="F80" s="158">
        <v>319738</v>
      </c>
      <c r="G80" s="158">
        <v>322678</v>
      </c>
      <c r="H80" s="158">
        <v>361792</v>
      </c>
      <c r="I80" s="160">
        <f>IFERROR(H80/G80-1,"-")</f>
        <v>0.12121681676470031</v>
      </c>
      <c r="J80" s="159">
        <f t="shared" ref="J80:J91" si="37">IFERROR(H80/D80-1,"-")</f>
        <v>8.5868984518971514E-2</v>
      </c>
      <c r="K80" s="158">
        <f t="shared" ref="K80:K90" si="38">H80-G80</f>
        <v>39114</v>
      </c>
      <c r="L80" s="158">
        <f t="shared" ref="L80:L91" si="39">H80-D80</f>
        <v>28610</v>
      </c>
      <c r="M80" s="159">
        <f t="shared" si="36"/>
        <v>7.1846579338111158E-2</v>
      </c>
    </row>
    <row r="81" spans="2:13" x14ac:dyDescent="0.25">
      <c r="B81" s="162" t="s">
        <v>103</v>
      </c>
      <c r="C81" s="163">
        <v>85314</v>
      </c>
      <c r="D81" s="163">
        <v>67821</v>
      </c>
      <c r="E81" s="163">
        <v>22416</v>
      </c>
      <c r="F81" s="163">
        <v>91642</v>
      </c>
      <c r="G81" s="163">
        <v>87184</v>
      </c>
      <c r="H81" s="163">
        <v>100895</v>
      </c>
      <c r="I81" s="165">
        <f>IFERROR(H81/G81-1,"-")</f>
        <v>0.15726509451275472</v>
      </c>
      <c r="J81" s="164">
        <f t="shared" si="37"/>
        <v>0.48766606213414732</v>
      </c>
      <c r="K81" s="163">
        <f t="shared" si="38"/>
        <v>13711</v>
      </c>
      <c r="L81" s="163">
        <f t="shared" si="39"/>
        <v>33074</v>
      </c>
      <c r="M81" s="164">
        <f t="shared" si="36"/>
        <v>2.0036265650757137E-2</v>
      </c>
    </row>
    <row r="82" spans="2:13" x14ac:dyDescent="0.25">
      <c r="B82" s="162" t="s">
        <v>100</v>
      </c>
      <c r="C82" s="163">
        <v>251927</v>
      </c>
      <c r="D82" s="163">
        <v>265361</v>
      </c>
      <c r="E82" s="163">
        <v>66693</v>
      </c>
      <c r="F82" s="163">
        <v>228096</v>
      </c>
      <c r="G82" s="163">
        <v>235494</v>
      </c>
      <c r="H82" s="163">
        <v>260897</v>
      </c>
      <c r="I82" s="165">
        <f>IFERROR(H82/G82-1,"-")</f>
        <v>0.10787111348909106</v>
      </c>
      <c r="J82" s="164">
        <f t="shared" si="37"/>
        <v>-1.6822366512034503E-2</v>
      </c>
      <c r="K82" s="163">
        <f t="shared" si="38"/>
        <v>25403</v>
      </c>
      <c r="L82" s="163">
        <f t="shared" si="39"/>
        <v>-4464</v>
      </c>
      <c r="M82" s="164">
        <f t="shared" si="36"/>
        <v>5.1810313687354025E-2</v>
      </c>
    </row>
    <row r="83" spans="2:13" x14ac:dyDescent="0.25">
      <c r="B83" s="157" t="s">
        <v>107</v>
      </c>
      <c r="C83" s="158">
        <v>418920</v>
      </c>
      <c r="D83" s="158">
        <v>396524</v>
      </c>
      <c r="E83" s="158">
        <v>113430</v>
      </c>
      <c r="F83" s="158">
        <v>329387</v>
      </c>
      <c r="G83" s="158">
        <v>412631</v>
      </c>
      <c r="H83" s="158">
        <v>484643</v>
      </c>
      <c r="I83" s="160">
        <f>IFERROR(H83/G83-1,"-")</f>
        <v>0.17451912241203393</v>
      </c>
      <c r="J83" s="159">
        <f t="shared" si="37"/>
        <v>0.22222866711724887</v>
      </c>
      <c r="K83" s="158">
        <f t="shared" si="38"/>
        <v>72012</v>
      </c>
      <c r="L83" s="158">
        <f t="shared" si="39"/>
        <v>88119</v>
      </c>
      <c r="M83" s="159">
        <f t="shared" si="36"/>
        <v>9.6242984228949807E-2</v>
      </c>
    </row>
    <row r="84" spans="2:13" x14ac:dyDescent="0.25">
      <c r="B84" s="162" t="s">
        <v>110</v>
      </c>
      <c r="C84" s="163">
        <v>63112</v>
      </c>
      <c r="D84" s="163">
        <v>68309</v>
      </c>
      <c r="E84" s="163">
        <v>19308</v>
      </c>
      <c r="F84" s="163">
        <v>64862</v>
      </c>
      <c r="G84" s="163">
        <v>85559</v>
      </c>
      <c r="H84" s="163">
        <v>101388</v>
      </c>
      <c r="I84" s="165">
        <f t="shared" ref="I84:I91" si="40">IFERROR(H84/G84-1,"-")</f>
        <v>0.18500683738706614</v>
      </c>
      <c r="J84" s="164">
        <f t="shared" si="37"/>
        <v>0.48425536898505328</v>
      </c>
      <c r="K84" s="163">
        <f t="shared" si="38"/>
        <v>15829</v>
      </c>
      <c r="L84" s="163">
        <f t="shared" si="39"/>
        <v>33079</v>
      </c>
      <c r="M84" s="164">
        <f t="shared" si="36"/>
        <v>2.0134168212487879E-2</v>
      </c>
    </row>
    <row r="85" spans="2:13" x14ac:dyDescent="0.25">
      <c r="B85" s="162" t="s">
        <v>113</v>
      </c>
      <c r="C85" s="163">
        <v>178097</v>
      </c>
      <c r="D85" s="163">
        <v>145952</v>
      </c>
      <c r="E85" s="163">
        <v>36893</v>
      </c>
      <c r="F85" s="163">
        <v>100615</v>
      </c>
      <c r="G85" s="163">
        <v>114693</v>
      </c>
      <c r="H85" s="163">
        <v>127421</v>
      </c>
      <c r="I85" s="165">
        <f t="shared" si="40"/>
        <v>0.11097451457368801</v>
      </c>
      <c r="J85" s="164">
        <f t="shared" si="37"/>
        <v>-0.12696639991229997</v>
      </c>
      <c r="K85" s="163">
        <f t="shared" si="38"/>
        <v>12728</v>
      </c>
      <c r="L85" s="163">
        <f t="shared" si="39"/>
        <v>-18531</v>
      </c>
      <c r="M85" s="164">
        <f t="shared" si="36"/>
        <v>2.5303939793697657E-2</v>
      </c>
    </row>
    <row r="86" spans="2:13" x14ac:dyDescent="0.25">
      <c r="B86" s="162" t="s">
        <v>116</v>
      </c>
      <c r="C86" s="163">
        <v>21473</v>
      </c>
      <c r="D86" s="163">
        <v>23700</v>
      </c>
      <c r="E86" s="163">
        <v>7643</v>
      </c>
      <c r="F86" s="163">
        <v>27963</v>
      </c>
      <c r="G86" s="163">
        <v>38926</v>
      </c>
      <c r="H86" s="163">
        <v>54071</v>
      </c>
      <c r="I86" s="165">
        <f t="shared" si="40"/>
        <v>0.38907157170014894</v>
      </c>
      <c r="J86" s="164">
        <f t="shared" si="37"/>
        <v>1.2814767932489453</v>
      </c>
      <c r="K86" s="163">
        <f t="shared" si="38"/>
        <v>15145</v>
      </c>
      <c r="L86" s="163">
        <f t="shared" si="39"/>
        <v>30371</v>
      </c>
      <c r="M86" s="164">
        <f t="shared" si="36"/>
        <v>1.073770672483363E-2</v>
      </c>
    </row>
    <row r="87" spans="2:13" x14ac:dyDescent="0.25">
      <c r="B87" s="162" t="s">
        <v>123</v>
      </c>
      <c r="C87" s="163">
        <v>11010</v>
      </c>
      <c r="D87" s="163">
        <v>8712</v>
      </c>
      <c r="E87" s="163">
        <v>1824</v>
      </c>
      <c r="F87" s="163">
        <v>9790</v>
      </c>
      <c r="G87" s="163">
        <v>11536</v>
      </c>
      <c r="H87" s="163">
        <v>16773</v>
      </c>
      <c r="I87" s="165">
        <f t="shared" si="40"/>
        <v>0.4539701803051317</v>
      </c>
      <c r="J87" s="164">
        <f t="shared" si="37"/>
        <v>0.92527548209366395</v>
      </c>
      <c r="K87" s="163">
        <f t="shared" si="38"/>
        <v>5237</v>
      </c>
      <c r="L87" s="163">
        <f t="shared" si="39"/>
        <v>8061</v>
      </c>
      <c r="M87" s="164">
        <f t="shared" si="36"/>
        <v>3.3308715373422809E-3</v>
      </c>
    </row>
    <row r="88" spans="2:13" x14ac:dyDescent="0.25">
      <c r="B88" s="162" t="s">
        <v>119</v>
      </c>
      <c r="C88" s="163">
        <v>6103</v>
      </c>
      <c r="D88" s="163">
        <v>5823</v>
      </c>
      <c r="E88" s="163">
        <v>1940</v>
      </c>
      <c r="F88" s="163">
        <v>5197</v>
      </c>
      <c r="G88" s="163">
        <v>6355</v>
      </c>
      <c r="H88" s="163">
        <v>8066</v>
      </c>
      <c r="I88" s="165">
        <f t="shared" si="40"/>
        <v>0.26923682140047211</v>
      </c>
      <c r="J88" s="164">
        <f t="shared" si="37"/>
        <v>0.38519663403743776</v>
      </c>
      <c r="K88" s="163">
        <f t="shared" si="38"/>
        <v>1711</v>
      </c>
      <c r="L88" s="163">
        <f t="shared" si="39"/>
        <v>2243</v>
      </c>
      <c r="M88" s="164">
        <f t="shared" si="36"/>
        <v>1.6017891742802623E-3</v>
      </c>
    </row>
    <row r="89" spans="2:13" x14ac:dyDescent="0.25">
      <c r="B89" s="162" t="s">
        <v>128</v>
      </c>
      <c r="C89" s="163">
        <v>6156</v>
      </c>
      <c r="D89" s="163">
        <v>7498</v>
      </c>
      <c r="E89" s="163">
        <v>3032</v>
      </c>
      <c r="F89" s="163">
        <v>6572</v>
      </c>
      <c r="G89" s="163">
        <v>7512</v>
      </c>
      <c r="H89" s="163">
        <v>6578</v>
      </c>
      <c r="I89" s="165">
        <f t="shared" si="40"/>
        <v>-0.12433439829605963</v>
      </c>
      <c r="J89" s="164">
        <f t="shared" si="37"/>
        <v>-0.12269938650306744</v>
      </c>
      <c r="K89" s="163">
        <f t="shared" si="38"/>
        <v>-934</v>
      </c>
      <c r="L89" s="163">
        <f t="shared" si="39"/>
        <v>-920</v>
      </c>
      <c r="M89" s="164">
        <f t="shared" si="36"/>
        <v>1.3062942212268243E-3</v>
      </c>
    </row>
    <row r="90" spans="2:13" x14ac:dyDescent="0.25">
      <c r="B90" s="162" t="s">
        <v>131</v>
      </c>
      <c r="C90" s="163">
        <v>11362</v>
      </c>
      <c r="D90" s="163">
        <v>10993</v>
      </c>
      <c r="E90" s="163">
        <v>4776</v>
      </c>
      <c r="F90" s="163">
        <v>5969</v>
      </c>
      <c r="G90" s="163">
        <v>8212</v>
      </c>
      <c r="H90" s="163">
        <v>8059</v>
      </c>
      <c r="I90" s="165">
        <f t="shared" si="40"/>
        <v>-1.8631271310277642E-2</v>
      </c>
      <c r="J90" s="164">
        <f t="shared" si="37"/>
        <v>-0.26689711634676616</v>
      </c>
      <c r="K90" s="163">
        <f t="shared" si="38"/>
        <v>-153</v>
      </c>
      <c r="L90" s="163">
        <f t="shared" si="39"/>
        <v>-2934</v>
      </c>
      <c r="M90" s="164">
        <f t="shared" si="36"/>
        <v>1.6003990770548765E-3</v>
      </c>
    </row>
    <row r="91" spans="2:13" x14ac:dyDescent="0.25">
      <c r="B91" s="168" t="s">
        <v>145</v>
      </c>
      <c r="C91" s="169">
        <f t="shared" ref="C91:H91" si="41">C83-SUM(C84:C90)</f>
        <v>121607</v>
      </c>
      <c r="D91" s="169">
        <f t="shared" si="41"/>
        <v>125537</v>
      </c>
      <c r="E91" s="169">
        <f t="shared" si="41"/>
        <v>38014</v>
      </c>
      <c r="F91" s="169">
        <f t="shared" si="41"/>
        <v>108419</v>
      </c>
      <c r="G91" s="169">
        <f t="shared" si="41"/>
        <v>139838</v>
      </c>
      <c r="H91" s="169">
        <f t="shared" si="41"/>
        <v>162287</v>
      </c>
      <c r="I91" s="171">
        <f t="shared" si="40"/>
        <v>0.16053576281125292</v>
      </c>
      <c r="J91" s="170">
        <f t="shared" si="37"/>
        <v>0.2927423787409289</v>
      </c>
      <c r="K91" s="169">
        <f>H91-G91</f>
        <v>22449</v>
      </c>
      <c r="L91" s="169">
        <f t="shared" si="39"/>
        <v>36750</v>
      </c>
      <c r="M91" s="170">
        <f t="shared" si="36"/>
        <v>3.2227815488026397E-2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v>48602</v>
      </c>
      <c r="D93" s="176">
        <v>50120</v>
      </c>
      <c r="E93" s="176">
        <v>20822</v>
      </c>
      <c r="F93" s="176">
        <v>46319</v>
      </c>
      <c r="G93" s="176">
        <v>53572</v>
      </c>
      <c r="H93" s="176">
        <v>52160</v>
      </c>
      <c r="I93" s="177">
        <f>IFERROR(H93/G93-1,"-")</f>
        <v>-2.6357052191443242E-2</v>
      </c>
      <c r="J93" s="177">
        <f>IFERROR(H93/D93-1,"-")</f>
        <v>4.0702314445331123E-2</v>
      </c>
      <c r="K93" s="176">
        <f>H93-G93</f>
        <v>-1412</v>
      </c>
      <c r="L93" s="176">
        <f>H93-D93</f>
        <v>2040</v>
      </c>
      <c r="M93" s="177">
        <f t="shared" ref="M93:M105" si="42">H93/H$9</f>
        <v>1.0358210182303308E-2</v>
      </c>
    </row>
    <row r="94" spans="2:13" x14ac:dyDescent="0.25">
      <c r="B94" s="157" t="s">
        <v>97</v>
      </c>
      <c r="C94" s="158">
        <v>30978</v>
      </c>
      <c r="D94" s="158">
        <v>33141</v>
      </c>
      <c r="E94" s="158">
        <v>13638</v>
      </c>
      <c r="F94" s="158">
        <v>30450</v>
      </c>
      <c r="G94" s="158">
        <v>35140</v>
      </c>
      <c r="H94" s="158">
        <v>32599</v>
      </c>
      <c r="I94" s="160">
        <f>IFERROR(H94/G94-1,"-")</f>
        <v>-7.2310756972111534E-2</v>
      </c>
      <c r="J94" s="159">
        <f t="shared" ref="J94:J105" si="43">IFERROR(H94/D94-1,"-")</f>
        <v>-1.6354364684228018E-2</v>
      </c>
      <c r="K94" s="158">
        <f t="shared" ref="K94:K104" si="44">H94-G94</f>
        <v>-2541</v>
      </c>
      <c r="L94" s="158">
        <f t="shared" ref="L94:L105" si="45">H94-D94</f>
        <v>-542</v>
      </c>
      <c r="M94" s="159">
        <f t="shared" si="42"/>
        <v>6.4736827786216547E-3</v>
      </c>
    </row>
    <row r="95" spans="2:13" x14ac:dyDescent="0.25">
      <c r="B95" s="162" t="s">
        <v>103</v>
      </c>
      <c r="C95" s="163">
        <v>15034</v>
      </c>
      <c r="D95" s="163">
        <v>16577</v>
      </c>
      <c r="E95" s="163">
        <v>7257</v>
      </c>
      <c r="F95" s="163">
        <v>14475</v>
      </c>
      <c r="G95" s="163">
        <v>10867</v>
      </c>
      <c r="H95" s="163">
        <v>10407</v>
      </c>
      <c r="I95" s="165">
        <f>IFERROR(H95/G95-1,"-")</f>
        <v>-4.2329989877611163E-2</v>
      </c>
      <c r="J95" s="164">
        <f t="shared" si="43"/>
        <v>-0.37220244917656997</v>
      </c>
      <c r="K95" s="163">
        <f t="shared" si="44"/>
        <v>-460</v>
      </c>
      <c r="L95" s="163">
        <f t="shared" si="45"/>
        <v>-6170</v>
      </c>
      <c r="M95" s="164">
        <f t="shared" si="42"/>
        <v>2.0666774035128549E-3</v>
      </c>
    </row>
    <row r="96" spans="2:13" x14ac:dyDescent="0.25">
      <c r="B96" s="162" t="s">
        <v>100</v>
      </c>
      <c r="C96" s="163">
        <v>15944</v>
      </c>
      <c r="D96" s="163">
        <v>16564</v>
      </c>
      <c r="E96" s="163">
        <v>6381</v>
      </c>
      <c r="F96" s="163">
        <v>15975</v>
      </c>
      <c r="G96" s="163">
        <v>24273</v>
      </c>
      <c r="H96" s="163">
        <v>22192</v>
      </c>
      <c r="I96" s="165">
        <f>IFERROR(H96/G96-1,"-")</f>
        <v>-8.5733119103530653E-2</v>
      </c>
      <c r="J96" s="164">
        <f t="shared" si="43"/>
        <v>0.33977300169041302</v>
      </c>
      <c r="K96" s="163">
        <f t="shared" si="44"/>
        <v>-2081</v>
      </c>
      <c r="L96" s="163">
        <f t="shared" si="45"/>
        <v>5628</v>
      </c>
      <c r="M96" s="164">
        <f t="shared" si="42"/>
        <v>4.4070053751088002E-3</v>
      </c>
    </row>
    <row r="97" spans="2:13" x14ac:dyDescent="0.25">
      <c r="B97" s="157" t="s">
        <v>107</v>
      </c>
      <c r="C97" s="158">
        <v>17624</v>
      </c>
      <c r="D97" s="158">
        <v>16979</v>
      </c>
      <c r="E97" s="158">
        <v>7184</v>
      </c>
      <c r="F97" s="158">
        <v>15869</v>
      </c>
      <c r="G97" s="158">
        <v>18432</v>
      </c>
      <c r="H97" s="158">
        <v>19561</v>
      </c>
      <c r="I97" s="160">
        <f>IFERROR(H97/G97-1,"-")</f>
        <v>6.125217013888884E-2</v>
      </c>
      <c r="J97" s="159">
        <f t="shared" si="43"/>
        <v>0.15207020437010432</v>
      </c>
      <c r="K97" s="158">
        <f t="shared" si="44"/>
        <v>1129</v>
      </c>
      <c r="L97" s="158">
        <f t="shared" si="45"/>
        <v>2582</v>
      </c>
      <c r="M97" s="159">
        <f t="shared" si="42"/>
        <v>3.8845274036816528E-3</v>
      </c>
    </row>
    <row r="98" spans="2:13" x14ac:dyDescent="0.25">
      <c r="B98" s="162" t="s">
        <v>110</v>
      </c>
      <c r="C98" s="163">
        <v>2071</v>
      </c>
      <c r="D98" s="163">
        <v>2193</v>
      </c>
      <c r="E98" s="163">
        <v>1188</v>
      </c>
      <c r="F98" s="163">
        <v>2100</v>
      </c>
      <c r="G98" s="163">
        <v>2476</v>
      </c>
      <c r="H98" s="163">
        <v>2770</v>
      </c>
      <c r="I98" s="165">
        <f t="shared" ref="I98:I105" si="46">IFERROR(H98/G98-1,"-")</f>
        <v>0.11873990306946691</v>
      </c>
      <c r="J98" s="164">
        <f t="shared" si="43"/>
        <v>0.26310989512083904</v>
      </c>
      <c r="K98" s="163">
        <f t="shared" si="44"/>
        <v>294</v>
      </c>
      <c r="L98" s="163">
        <f t="shared" si="45"/>
        <v>577</v>
      </c>
      <c r="M98" s="164">
        <f t="shared" si="42"/>
        <v>5.5008133061695092E-4</v>
      </c>
    </row>
    <row r="99" spans="2:13" x14ac:dyDescent="0.25">
      <c r="B99" s="162" t="s">
        <v>113</v>
      </c>
      <c r="C99" s="163">
        <v>4009</v>
      </c>
      <c r="D99" s="163">
        <v>3526</v>
      </c>
      <c r="E99" s="163">
        <v>1342</v>
      </c>
      <c r="F99" s="163">
        <v>3121</v>
      </c>
      <c r="G99" s="163">
        <v>3392</v>
      </c>
      <c r="H99" s="163">
        <v>3774</v>
      </c>
      <c r="I99" s="165">
        <f t="shared" si="46"/>
        <v>0.11261792452830188</v>
      </c>
      <c r="J99" s="164">
        <f t="shared" si="43"/>
        <v>7.0334656834940334E-2</v>
      </c>
      <c r="K99" s="163">
        <f t="shared" si="44"/>
        <v>382</v>
      </c>
      <c r="L99" s="163">
        <f t="shared" si="45"/>
        <v>248</v>
      </c>
      <c r="M99" s="164">
        <f t="shared" si="42"/>
        <v>7.494609898008567E-4</v>
      </c>
    </row>
    <row r="100" spans="2:13" x14ac:dyDescent="0.25">
      <c r="B100" s="162" t="s">
        <v>116</v>
      </c>
      <c r="C100" s="163">
        <v>3767</v>
      </c>
      <c r="D100" s="163">
        <v>3516</v>
      </c>
      <c r="E100" s="163">
        <v>1697</v>
      </c>
      <c r="F100" s="163">
        <v>3055</v>
      </c>
      <c r="G100" s="163">
        <v>3581</v>
      </c>
      <c r="H100" s="163">
        <v>3405</v>
      </c>
      <c r="I100" s="165">
        <f t="shared" si="46"/>
        <v>-4.9148282602624938E-2</v>
      </c>
      <c r="J100" s="164">
        <f t="shared" si="43"/>
        <v>-3.1569965870307137E-2</v>
      </c>
      <c r="K100" s="163">
        <f t="shared" si="44"/>
        <v>-176</v>
      </c>
      <c r="L100" s="163">
        <f t="shared" si="45"/>
        <v>-111</v>
      </c>
      <c r="M100" s="164">
        <f t="shared" si="42"/>
        <v>6.7618300749123399E-4</v>
      </c>
    </row>
    <row r="101" spans="2:13" x14ac:dyDescent="0.25">
      <c r="B101" s="162" t="s">
        <v>123</v>
      </c>
      <c r="C101" s="163">
        <v>473</v>
      </c>
      <c r="D101" s="163">
        <v>619</v>
      </c>
      <c r="E101" s="163">
        <v>302</v>
      </c>
      <c r="F101" s="163">
        <v>1051</v>
      </c>
      <c r="G101" s="163">
        <v>825</v>
      </c>
      <c r="H101" s="163">
        <v>858</v>
      </c>
      <c r="I101" s="165">
        <f t="shared" si="46"/>
        <v>4.0000000000000036E-2</v>
      </c>
      <c r="J101" s="164">
        <f t="shared" si="43"/>
        <v>0.38610662358642966</v>
      </c>
      <c r="K101" s="163">
        <f t="shared" si="44"/>
        <v>33</v>
      </c>
      <c r="L101" s="163">
        <f t="shared" si="45"/>
        <v>239</v>
      </c>
      <c r="M101" s="164">
        <f t="shared" si="42"/>
        <v>1.7038620276871622E-4</v>
      </c>
    </row>
    <row r="102" spans="2:13" x14ac:dyDescent="0.25">
      <c r="B102" s="162" t="s">
        <v>119</v>
      </c>
      <c r="C102" s="163">
        <v>435</v>
      </c>
      <c r="D102" s="163">
        <v>479</v>
      </c>
      <c r="E102" s="163">
        <v>307</v>
      </c>
      <c r="F102" s="163">
        <v>630</v>
      </c>
      <c r="G102" s="163">
        <v>571</v>
      </c>
      <c r="H102" s="163">
        <v>760</v>
      </c>
      <c r="I102" s="165">
        <f t="shared" si="46"/>
        <v>0.33099824868651484</v>
      </c>
      <c r="J102" s="164">
        <f t="shared" si="43"/>
        <v>0.58663883089770352</v>
      </c>
      <c r="K102" s="163">
        <f t="shared" si="44"/>
        <v>189</v>
      </c>
      <c r="L102" s="163">
        <f t="shared" si="45"/>
        <v>281</v>
      </c>
      <c r="M102" s="164">
        <f t="shared" si="42"/>
        <v>1.5092484161331507E-4</v>
      </c>
    </row>
    <row r="103" spans="2:13" x14ac:dyDescent="0.25">
      <c r="B103" s="162" t="s">
        <v>128</v>
      </c>
      <c r="C103" s="163">
        <v>135</v>
      </c>
      <c r="D103" s="163">
        <v>135</v>
      </c>
      <c r="E103" s="163">
        <v>118</v>
      </c>
      <c r="F103" s="163">
        <v>248</v>
      </c>
      <c r="G103" s="163">
        <v>136</v>
      </c>
      <c r="H103" s="163">
        <v>226</v>
      </c>
      <c r="I103" s="165">
        <f t="shared" si="46"/>
        <v>0.66176470588235303</v>
      </c>
      <c r="J103" s="164">
        <f t="shared" si="43"/>
        <v>0.67407407407407405</v>
      </c>
      <c r="K103" s="163">
        <f t="shared" si="44"/>
        <v>90</v>
      </c>
      <c r="L103" s="163">
        <f t="shared" si="45"/>
        <v>91</v>
      </c>
      <c r="M103" s="164">
        <f t="shared" si="42"/>
        <v>4.4880281848170004E-5</v>
      </c>
    </row>
    <row r="104" spans="2:13" x14ac:dyDescent="0.25">
      <c r="B104" s="162" t="s">
        <v>131</v>
      </c>
      <c r="C104" s="163">
        <v>322</v>
      </c>
      <c r="D104" s="163">
        <v>230</v>
      </c>
      <c r="E104" s="163">
        <v>82</v>
      </c>
      <c r="F104" s="163">
        <v>133</v>
      </c>
      <c r="G104" s="163">
        <v>238</v>
      </c>
      <c r="H104" s="163">
        <v>342</v>
      </c>
      <c r="I104" s="165">
        <f t="shared" si="46"/>
        <v>0.43697478991596639</v>
      </c>
      <c r="J104" s="164">
        <f t="shared" si="43"/>
        <v>0.48695652173913051</v>
      </c>
      <c r="K104" s="163">
        <f t="shared" si="44"/>
        <v>104</v>
      </c>
      <c r="L104" s="163">
        <f t="shared" si="45"/>
        <v>112</v>
      </c>
      <c r="M104" s="164">
        <f t="shared" si="42"/>
        <v>6.7916178725991775E-5</v>
      </c>
    </row>
    <row r="105" spans="2:13" x14ac:dyDescent="0.25">
      <c r="B105" s="168" t="s">
        <v>145</v>
      </c>
      <c r="C105" s="169">
        <f t="shared" ref="C105:H105" si="47">C97-SUM(C98:C104)</f>
        <v>6412</v>
      </c>
      <c r="D105" s="169">
        <f t="shared" si="47"/>
        <v>6281</v>
      </c>
      <c r="E105" s="169">
        <f t="shared" si="47"/>
        <v>2148</v>
      </c>
      <c r="F105" s="169">
        <f t="shared" si="47"/>
        <v>5531</v>
      </c>
      <c r="G105" s="169">
        <f t="shared" si="47"/>
        <v>7213</v>
      </c>
      <c r="H105" s="169">
        <f t="shared" si="47"/>
        <v>7426</v>
      </c>
      <c r="I105" s="171">
        <f t="shared" si="46"/>
        <v>2.953001525024268E-2</v>
      </c>
      <c r="J105" s="170">
        <f t="shared" si="43"/>
        <v>0.18229581276866735</v>
      </c>
      <c r="K105" s="169">
        <f>H105-G105</f>
        <v>213</v>
      </c>
      <c r="L105" s="169">
        <f t="shared" si="45"/>
        <v>1145</v>
      </c>
      <c r="M105" s="170">
        <f t="shared" si="42"/>
        <v>1.4746945708164179E-3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v>133931</v>
      </c>
      <c r="D107" s="176">
        <v>131193</v>
      </c>
      <c r="E107" s="176">
        <v>69788</v>
      </c>
      <c r="F107" s="176">
        <v>180968</v>
      </c>
      <c r="G107" s="176">
        <v>232255</v>
      </c>
      <c r="H107" s="176">
        <v>220831</v>
      </c>
      <c r="I107" s="177">
        <f>IFERROR(H107/G107-1,"-")</f>
        <v>-4.9187315665970566E-2</v>
      </c>
      <c r="J107" s="177">
        <f>IFERROR(H107/D107-1,"-")</f>
        <v>0.6832529174574864</v>
      </c>
      <c r="K107" s="176">
        <f>H107-G107</f>
        <v>-11424</v>
      </c>
      <c r="L107" s="176">
        <f>H107-D107</f>
        <v>89638</v>
      </c>
      <c r="M107" s="177">
        <f t="shared" ref="M107:M119" si="48">H107/H$9</f>
        <v>4.3853794339881555E-2</v>
      </c>
    </row>
    <row r="108" spans="2:13" x14ac:dyDescent="0.25">
      <c r="B108" s="157" t="s">
        <v>97</v>
      </c>
      <c r="C108" s="158">
        <v>28643</v>
      </c>
      <c r="D108" s="158">
        <v>28852</v>
      </c>
      <c r="E108" s="158">
        <v>28150</v>
      </c>
      <c r="F108" s="158">
        <v>45648</v>
      </c>
      <c r="G108" s="158">
        <v>51971</v>
      </c>
      <c r="H108" s="158">
        <v>46838</v>
      </c>
      <c r="I108" s="160">
        <f>IFERROR(H108/G108-1,"-")</f>
        <v>-9.8766619845683135E-2</v>
      </c>
      <c r="J108" s="159">
        <f t="shared" ref="J108:J119" si="49">IFERROR(H108/D108-1,"-")</f>
        <v>0.62338832663246913</v>
      </c>
      <c r="K108" s="158">
        <f t="shared" ref="K108:K118" si="50">H108-G108</f>
        <v>-5133</v>
      </c>
      <c r="L108" s="158">
        <f t="shared" ref="L108:L119" si="51">H108-D108</f>
        <v>17986</v>
      </c>
      <c r="M108" s="159">
        <f t="shared" si="48"/>
        <v>9.301339120374277E-3</v>
      </c>
    </row>
    <row r="109" spans="2:13" x14ac:dyDescent="0.25">
      <c r="B109" s="162" t="s">
        <v>103</v>
      </c>
      <c r="C109" s="163">
        <v>13059</v>
      </c>
      <c r="D109" s="163">
        <v>11263</v>
      </c>
      <c r="E109" s="163">
        <v>3518</v>
      </c>
      <c r="F109" s="163">
        <v>15660</v>
      </c>
      <c r="G109" s="163">
        <v>18852</v>
      </c>
      <c r="H109" s="163">
        <v>15407</v>
      </c>
      <c r="I109" s="165">
        <f>IFERROR(H109/G109-1,"-")</f>
        <v>-0.18273923191173347</v>
      </c>
      <c r="J109" s="164">
        <f t="shared" si="49"/>
        <v>0.36793039154754514</v>
      </c>
      <c r="K109" s="163">
        <f t="shared" si="50"/>
        <v>-3445</v>
      </c>
      <c r="L109" s="163">
        <f t="shared" si="51"/>
        <v>4144</v>
      </c>
      <c r="M109" s="164">
        <f t="shared" si="48"/>
        <v>3.0596039930741383E-3</v>
      </c>
    </row>
    <row r="110" spans="2:13" x14ac:dyDescent="0.25">
      <c r="B110" s="162" t="s">
        <v>100</v>
      </c>
      <c r="C110" s="163">
        <v>15584</v>
      </c>
      <c r="D110" s="163">
        <v>17589</v>
      </c>
      <c r="E110" s="163">
        <v>24632</v>
      </c>
      <c r="F110" s="163">
        <v>29988</v>
      </c>
      <c r="G110" s="163">
        <v>33119</v>
      </c>
      <c r="H110" s="163">
        <v>31431</v>
      </c>
      <c r="I110" s="165">
        <f>IFERROR(H110/G110-1,"-")</f>
        <v>-5.0967722455388165E-2</v>
      </c>
      <c r="J110" s="164">
        <f t="shared" si="49"/>
        <v>0.78696912843254307</v>
      </c>
      <c r="K110" s="163">
        <f t="shared" si="50"/>
        <v>-1688</v>
      </c>
      <c r="L110" s="163">
        <f t="shared" si="51"/>
        <v>13842</v>
      </c>
      <c r="M110" s="164">
        <f t="shared" si="48"/>
        <v>6.2417351273001392E-3</v>
      </c>
    </row>
    <row r="111" spans="2:13" x14ac:dyDescent="0.25">
      <c r="B111" s="157" t="s">
        <v>107</v>
      </c>
      <c r="C111" s="158">
        <v>105288</v>
      </c>
      <c r="D111" s="158">
        <v>102341</v>
      </c>
      <c r="E111" s="158">
        <v>41638</v>
      </c>
      <c r="F111" s="158">
        <v>135320</v>
      </c>
      <c r="G111" s="158">
        <v>180284</v>
      </c>
      <c r="H111" s="158">
        <v>173993</v>
      </c>
      <c r="I111" s="160">
        <f>IFERROR(H111/G111-1,"-")</f>
        <v>-3.4894943533535949E-2</v>
      </c>
      <c r="J111" s="159">
        <f t="shared" si="49"/>
        <v>0.70012995769046626</v>
      </c>
      <c r="K111" s="158">
        <f t="shared" si="50"/>
        <v>-6291</v>
      </c>
      <c r="L111" s="158">
        <f t="shared" si="51"/>
        <v>71652</v>
      </c>
      <c r="M111" s="159">
        <f t="shared" si="48"/>
        <v>3.4552455219507276E-2</v>
      </c>
    </row>
    <row r="112" spans="2:13" x14ac:dyDescent="0.25">
      <c r="B112" s="162" t="s">
        <v>110</v>
      </c>
      <c r="C112" s="163">
        <v>57884</v>
      </c>
      <c r="D112" s="163">
        <v>56439</v>
      </c>
      <c r="E112" s="163">
        <v>22306</v>
      </c>
      <c r="F112" s="163">
        <v>81683</v>
      </c>
      <c r="G112" s="163">
        <v>118175</v>
      </c>
      <c r="H112" s="163">
        <v>107586</v>
      </c>
      <c r="I112" s="165">
        <f t="shared" ref="I112:I119" si="52">IFERROR(H112/G112-1,"-")</f>
        <v>-8.960440025386085E-2</v>
      </c>
      <c r="J112" s="164">
        <f t="shared" si="49"/>
        <v>0.90623505023122308</v>
      </c>
      <c r="K112" s="163">
        <f t="shared" si="50"/>
        <v>-10589</v>
      </c>
      <c r="L112" s="163">
        <f t="shared" si="51"/>
        <v>51147</v>
      </c>
      <c r="M112" s="164">
        <f t="shared" si="48"/>
        <v>2.1365000012908045E-2</v>
      </c>
    </row>
    <row r="113" spans="2:13" x14ac:dyDescent="0.25">
      <c r="B113" s="162" t="s">
        <v>113</v>
      </c>
      <c r="C113" s="163">
        <v>11321</v>
      </c>
      <c r="D113" s="163">
        <v>8926</v>
      </c>
      <c r="E113" s="163">
        <v>2871</v>
      </c>
      <c r="F113" s="163">
        <v>6109</v>
      </c>
      <c r="G113" s="163">
        <v>7805</v>
      </c>
      <c r="H113" s="163">
        <v>7746</v>
      </c>
      <c r="I113" s="165">
        <f t="shared" si="52"/>
        <v>-7.5592568866111876E-3</v>
      </c>
      <c r="J113" s="164">
        <f t="shared" si="49"/>
        <v>-0.13219807304503695</v>
      </c>
      <c r="K113" s="163">
        <f t="shared" si="50"/>
        <v>-59</v>
      </c>
      <c r="L113" s="163">
        <f t="shared" si="51"/>
        <v>-1180</v>
      </c>
      <c r="M113" s="164">
        <f t="shared" si="48"/>
        <v>1.5382418725483401E-3</v>
      </c>
    </row>
    <row r="114" spans="2:13" x14ac:dyDescent="0.25">
      <c r="B114" s="162" t="s">
        <v>116</v>
      </c>
      <c r="C114" s="163">
        <v>12205</v>
      </c>
      <c r="D114" s="163">
        <v>10973</v>
      </c>
      <c r="E114" s="163">
        <v>2351</v>
      </c>
      <c r="F114" s="163">
        <v>8892</v>
      </c>
      <c r="G114" s="163">
        <v>12550</v>
      </c>
      <c r="H114" s="163">
        <v>13220</v>
      </c>
      <c r="I114" s="165">
        <f t="shared" si="52"/>
        <v>5.3386454183266929E-2</v>
      </c>
      <c r="J114" s="164">
        <f t="shared" si="49"/>
        <v>0.20477535769616328</v>
      </c>
      <c r="K114" s="163">
        <f t="shared" si="50"/>
        <v>670</v>
      </c>
      <c r="L114" s="163">
        <f t="shared" si="51"/>
        <v>2247</v>
      </c>
      <c r="M114" s="164">
        <f t="shared" si="48"/>
        <v>2.625297902800033E-3</v>
      </c>
    </row>
    <row r="115" spans="2:13" x14ac:dyDescent="0.25">
      <c r="B115" s="162" t="s">
        <v>123</v>
      </c>
      <c r="C115" s="163">
        <v>2262</v>
      </c>
      <c r="D115" s="163">
        <v>2310</v>
      </c>
      <c r="E115" s="163">
        <v>1221</v>
      </c>
      <c r="F115" s="163">
        <v>5743</v>
      </c>
      <c r="G115" s="163">
        <v>5845</v>
      </c>
      <c r="H115" s="163">
        <v>5941</v>
      </c>
      <c r="I115" s="165">
        <f t="shared" si="52"/>
        <v>1.6424294268605699E-2</v>
      </c>
      <c r="J115" s="164">
        <f t="shared" si="49"/>
        <v>1.5718614718614718</v>
      </c>
      <c r="K115" s="163">
        <f t="shared" si="50"/>
        <v>96</v>
      </c>
      <c r="L115" s="163">
        <f t="shared" si="51"/>
        <v>3631</v>
      </c>
      <c r="M115" s="164">
        <f t="shared" si="48"/>
        <v>1.1797953737167168E-3</v>
      </c>
    </row>
    <row r="116" spans="2:13" x14ac:dyDescent="0.25">
      <c r="B116" s="162" t="s">
        <v>119</v>
      </c>
      <c r="C116" s="163">
        <v>3455</v>
      </c>
      <c r="D116" s="163">
        <v>3455</v>
      </c>
      <c r="E116" s="163">
        <v>2742</v>
      </c>
      <c r="F116" s="163">
        <v>4395</v>
      </c>
      <c r="G116" s="163">
        <v>4881</v>
      </c>
      <c r="H116" s="163">
        <v>4765</v>
      </c>
      <c r="I116" s="165">
        <f t="shared" si="52"/>
        <v>-2.3765621798811698E-2</v>
      </c>
      <c r="J116" s="164">
        <f t="shared" si="49"/>
        <v>0.37916063675832135</v>
      </c>
      <c r="K116" s="163">
        <f t="shared" si="50"/>
        <v>-116</v>
      </c>
      <c r="L116" s="163">
        <f t="shared" si="51"/>
        <v>1310</v>
      </c>
      <c r="M116" s="164">
        <f t="shared" si="48"/>
        <v>9.4625903985190299E-4</v>
      </c>
    </row>
    <row r="117" spans="2:13" x14ac:dyDescent="0.25">
      <c r="B117" s="162" t="s">
        <v>128</v>
      </c>
      <c r="C117" s="163">
        <v>656</v>
      </c>
      <c r="D117" s="163">
        <v>720</v>
      </c>
      <c r="E117" s="163">
        <v>403</v>
      </c>
      <c r="F117" s="163">
        <v>1143</v>
      </c>
      <c r="G117" s="163">
        <v>1281</v>
      </c>
      <c r="H117" s="163">
        <v>1025</v>
      </c>
      <c r="I117" s="165">
        <f t="shared" si="52"/>
        <v>-0.19984387197501952</v>
      </c>
      <c r="J117" s="164">
        <f t="shared" si="49"/>
        <v>0.42361111111111116</v>
      </c>
      <c r="K117" s="163">
        <f t="shared" si="50"/>
        <v>-256</v>
      </c>
      <c r="L117" s="163">
        <f t="shared" si="51"/>
        <v>305</v>
      </c>
      <c r="M117" s="164">
        <f t="shared" si="48"/>
        <v>2.0354995086006308E-4</v>
      </c>
    </row>
    <row r="118" spans="2:13" x14ac:dyDescent="0.25">
      <c r="B118" s="162" t="s">
        <v>131</v>
      </c>
      <c r="C118" s="163">
        <v>1559</v>
      </c>
      <c r="D118" s="163">
        <v>1378</v>
      </c>
      <c r="E118" s="163">
        <v>925</v>
      </c>
      <c r="F118" s="163">
        <v>861</v>
      </c>
      <c r="G118" s="163">
        <v>725</v>
      </c>
      <c r="H118" s="163">
        <v>1290</v>
      </c>
      <c r="I118" s="165">
        <f t="shared" si="52"/>
        <v>0.77931034482758621</v>
      </c>
      <c r="J118" s="164">
        <f t="shared" si="49"/>
        <v>-6.3860667634252577E-2</v>
      </c>
      <c r="K118" s="163">
        <f t="shared" si="50"/>
        <v>565</v>
      </c>
      <c r="L118" s="163">
        <f t="shared" si="51"/>
        <v>-88</v>
      </c>
      <c r="M118" s="164">
        <f t="shared" si="48"/>
        <v>2.5617506010681111E-4</v>
      </c>
    </row>
    <row r="119" spans="2:13" x14ac:dyDescent="0.25">
      <c r="B119" s="168" t="s">
        <v>145</v>
      </c>
      <c r="C119" s="169">
        <f t="shared" ref="C119:H119" si="53">C111-SUM(C112:C118)</f>
        <v>15946</v>
      </c>
      <c r="D119" s="169">
        <f t="shared" si="53"/>
        <v>18140</v>
      </c>
      <c r="E119" s="169">
        <f t="shared" si="53"/>
        <v>8819</v>
      </c>
      <c r="F119" s="169">
        <f t="shared" si="53"/>
        <v>26494</v>
      </c>
      <c r="G119" s="169">
        <f t="shared" si="53"/>
        <v>29022</v>
      </c>
      <c r="H119" s="169">
        <f t="shared" si="53"/>
        <v>32420</v>
      </c>
      <c r="I119" s="171">
        <f t="shared" si="52"/>
        <v>0.11708359175797667</v>
      </c>
      <c r="J119" s="170">
        <f t="shared" si="49"/>
        <v>0.78721058434399116</v>
      </c>
      <c r="K119" s="169">
        <f>H119-G119</f>
        <v>3398</v>
      </c>
      <c r="L119" s="169">
        <f t="shared" si="51"/>
        <v>14280</v>
      </c>
      <c r="M119" s="170">
        <f t="shared" si="48"/>
        <v>6.4381360067153615E-3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v>211902</v>
      </c>
      <c r="D121" s="176">
        <v>199492</v>
      </c>
      <c r="E121" s="176">
        <v>84454</v>
      </c>
      <c r="F121" s="176">
        <v>205166</v>
      </c>
      <c r="G121" s="176">
        <v>218532</v>
      </c>
      <c r="H121" s="176">
        <v>226242</v>
      </c>
      <c r="I121" s="177">
        <f>IFERROR(H121/G121-1,"-")</f>
        <v>3.5280874196913947E-2</v>
      </c>
      <c r="J121" s="177">
        <f>IFERROR(H121/D121-1,"-")</f>
        <v>0.13409059009885116</v>
      </c>
      <c r="K121" s="176">
        <f>H121-G121</f>
        <v>7710</v>
      </c>
      <c r="L121" s="176">
        <f>H121-D121</f>
        <v>26750</v>
      </c>
      <c r="M121" s="177">
        <f t="shared" ref="M121:M133" si="54">H121/H$9</f>
        <v>4.4928339495104774E-2</v>
      </c>
    </row>
    <row r="122" spans="2:13" x14ac:dyDescent="0.25">
      <c r="B122" s="157" t="s">
        <v>97</v>
      </c>
      <c r="C122" s="158">
        <v>125463</v>
      </c>
      <c r="D122" s="158">
        <v>109887</v>
      </c>
      <c r="E122" s="158">
        <v>48506</v>
      </c>
      <c r="F122" s="158">
        <v>124192</v>
      </c>
      <c r="G122" s="158">
        <v>135981</v>
      </c>
      <c r="H122" s="158">
        <v>143457</v>
      </c>
      <c r="I122" s="160">
        <f>IFERROR(H122/G122-1,"-")</f>
        <v>5.4978269022878168E-2</v>
      </c>
      <c r="J122" s="159">
        <f t="shared" ref="J122:J133" si="55">IFERROR(H122/D122-1,"-")</f>
        <v>0.30549564552676833</v>
      </c>
      <c r="K122" s="158">
        <f t="shared" ref="K122:K132" si="56">H122-G122</f>
        <v>7476</v>
      </c>
      <c r="L122" s="158">
        <f t="shared" ref="L122:L133" si="57">H122-D122</f>
        <v>33570</v>
      </c>
      <c r="M122" s="159">
        <f t="shared" si="54"/>
        <v>2.8488453951738605E-2</v>
      </c>
    </row>
    <row r="123" spans="2:13" x14ac:dyDescent="0.25">
      <c r="B123" s="162" t="s">
        <v>103</v>
      </c>
      <c r="C123" s="163">
        <v>69903</v>
      </c>
      <c r="D123" s="163">
        <v>55132</v>
      </c>
      <c r="E123" s="163">
        <v>21854</v>
      </c>
      <c r="F123" s="163">
        <v>64127</v>
      </c>
      <c r="G123" s="163">
        <v>60904</v>
      </c>
      <c r="H123" s="163">
        <v>68611</v>
      </c>
      <c r="I123" s="165">
        <f>IFERROR(H123/G123-1,"-")</f>
        <v>0.12654341258373836</v>
      </c>
      <c r="J123" s="164">
        <f t="shared" si="55"/>
        <v>0.24448596096640784</v>
      </c>
      <c r="K123" s="163">
        <f t="shared" si="56"/>
        <v>7707</v>
      </c>
      <c r="L123" s="163">
        <f t="shared" si="57"/>
        <v>13479</v>
      </c>
      <c r="M123" s="164">
        <f t="shared" si="54"/>
        <v>1.3625137247277841E-2</v>
      </c>
    </row>
    <row r="124" spans="2:13" x14ac:dyDescent="0.25">
      <c r="B124" s="162" t="s">
        <v>100</v>
      </c>
      <c r="C124" s="163">
        <v>55560</v>
      </c>
      <c r="D124" s="163">
        <v>54755</v>
      </c>
      <c r="E124" s="163">
        <v>26652</v>
      </c>
      <c r="F124" s="163">
        <v>60065</v>
      </c>
      <c r="G124" s="163">
        <v>75077</v>
      </c>
      <c r="H124" s="163">
        <v>74846</v>
      </c>
      <c r="I124" s="165">
        <f>IFERROR(H124/G124-1,"-")</f>
        <v>-3.076841109793893E-3</v>
      </c>
      <c r="J124" s="164">
        <f t="shared" si="55"/>
        <v>0.36692539494110132</v>
      </c>
      <c r="K124" s="163">
        <f t="shared" si="56"/>
        <v>-231</v>
      </c>
      <c r="L124" s="163">
        <f t="shared" si="57"/>
        <v>20091</v>
      </c>
      <c r="M124" s="164">
        <f t="shared" si="54"/>
        <v>1.4863316704460762E-2</v>
      </c>
    </row>
    <row r="125" spans="2:13" x14ac:dyDescent="0.25">
      <c r="B125" s="157" t="s">
        <v>107</v>
      </c>
      <c r="C125" s="158">
        <v>86439</v>
      </c>
      <c r="D125" s="158">
        <v>89605</v>
      </c>
      <c r="E125" s="158">
        <v>35948</v>
      </c>
      <c r="F125" s="158">
        <v>80974</v>
      </c>
      <c r="G125" s="158">
        <v>82551</v>
      </c>
      <c r="H125" s="158">
        <v>82785</v>
      </c>
      <c r="I125" s="160">
        <f>IFERROR(H125/G125-1,"-")</f>
        <v>2.8346113311770171E-3</v>
      </c>
      <c r="J125" s="159">
        <f t="shared" si="55"/>
        <v>-7.6111824116957716E-2</v>
      </c>
      <c r="K125" s="158">
        <f t="shared" si="56"/>
        <v>234</v>
      </c>
      <c r="L125" s="158">
        <f t="shared" si="57"/>
        <v>-6820</v>
      </c>
      <c r="M125" s="159">
        <f t="shared" si="54"/>
        <v>1.6439885543366169E-2</v>
      </c>
    </row>
    <row r="126" spans="2:13" x14ac:dyDescent="0.25">
      <c r="B126" s="162" t="s">
        <v>110</v>
      </c>
      <c r="C126" s="163">
        <v>10691</v>
      </c>
      <c r="D126" s="163">
        <v>9333</v>
      </c>
      <c r="E126" s="163">
        <v>3461</v>
      </c>
      <c r="F126" s="163">
        <v>8604</v>
      </c>
      <c r="G126" s="163">
        <v>10514</v>
      </c>
      <c r="H126" s="163">
        <v>9484</v>
      </c>
      <c r="I126" s="165">
        <f t="shared" ref="I126:I133" si="58">IFERROR(H126/G126-1,"-")</f>
        <v>-9.7964618603766374E-2</v>
      </c>
      <c r="J126" s="164">
        <f t="shared" si="55"/>
        <v>1.6179149255330483E-2</v>
      </c>
      <c r="K126" s="163">
        <f t="shared" si="56"/>
        <v>-1030</v>
      </c>
      <c r="L126" s="163">
        <f t="shared" si="57"/>
        <v>151</v>
      </c>
      <c r="M126" s="164">
        <f t="shared" si="54"/>
        <v>1.8833831550798422E-3</v>
      </c>
    </row>
    <row r="127" spans="2:13" x14ac:dyDescent="0.25">
      <c r="B127" s="162" t="s">
        <v>113</v>
      </c>
      <c r="C127" s="163">
        <v>9551</v>
      </c>
      <c r="D127" s="163">
        <v>8331</v>
      </c>
      <c r="E127" s="163">
        <v>3632</v>
      </c>
      <c r="F127" s="163">
        <v>9211</v>
      </c>
      <c r="G127" s="163">
        <v>11454</v>
      </c>
      <c r="H127" s="163">
        <v>11228</v>
      </c>
      <c r="I127" s="165">
        <f t="shared" si="58"/>
        <v>-1.9731098306268513E-2</v>
      </c>
      <c r="J127" s="164">
        <f t="shared" si="55"/>
        <v>0.34773736646260955</v>
      </c>
      <c r="K127" s="163">
        <f t="shared" si="56"/>
        <v>-226</v>
      </c>
      <c r="L127" s="163">
        <f t="shared" si="57"/>
        <v>2897</v>
      </c>
      <c r="M127" s="164">
        <f t="shared" si="54"/>
        <v>2.2297159495188179E-3</v>
      </c>
    </row>
    <row r="128" spans="2:13" x14ac:dyDescent="0.25">
      <c r="B128" s="162" t="s">
        <v>116</v>
      </c>
      <c r="C128" s="163">
        <v>5965</v>
      </c>
      <c r="D128" s="163">
        <v>6092</v>
      </c>
      <c r="E128" s="163">
        <v>2530</v>
      </c>
      <c r="F128" s="163">
        <v>7497</v>
      </c>
      <c r="G128" s="163">
        <v>8031</v>
      </c>
      <c r="H128" s="163">
        <v>7720</v>
      </c>
      <c r="I128" s="165">
        <f t="shared" si="58"/>
        <v>-3.8724940854189982E-2</v>
      </c>
      <c r="J128" s="164">
        <f t="shared" si="55"/>
        <v>0.26723571897570575</v>
      </c>
      <c r="K128" s="163">
        <f t="shared" si="56"/>
        <v>-311</v>
      </c>
      <c r="L128" s="163">
        <f t="shared" si="57"/>
        <v>1628</v>
      </c>
      <c r="M128" s="164">
        <f t="shared" si="54"/>
        <v>1.5330786542826214E-3</v>
      </c>
    </row>
    <row r="129" spans="2:13" x14ac:dyDescent="0.25">
      <c r="B129" s="162" t="s">
        <v>123</v>
      </c>
      <c r="C129" s="163">
        <v>1459</v>
      </c>
      <c r="D129" s="163">
        <v>1478</v>
      </c>
      <c r="E129" s="163">
        <v>672</v>
      </c>
      <c r="F129" s="163">
        <v>2279</v>
      </c>
      <c r="G129" s="163">
        <v>2346</v>
      </c>
      <c r="H129" s="163">
        <v>2109</v>
      </c>
      <c r="I129" s="165">
        <f t="shared" si="58"/>
        <v>-0.10102301790281332</v>
      </c>
      <c r="J129" s="164">
        <f t="shared" si="55"/>
        <v>0.42692828146143436</v>
      </c>
      <c r="K129" s="163">
        <f t="shared" si="56"/>
        <v>-237</v>
      </c>
      <c r="L129" s="163">
        <f t="shared" si="57"/>
        <v>631</v>
      </c>
      <c r="M129" s="164">
        <f t="shared" si="54"/>
        <v>4.1881643547694928E-4</v>
      </c>
    </row>
    <row r="130" spans="2:13" x14ac:dyDescent="0.25">
      <c r="B130" s="162" t="s">
        <v>119</v>
      </c>
      <c r="C130" s="163">
        <v>1612</v>
      </c>
      <c r="D130" s="163">
        <v>1319</v>
      </c>
      <c r="E130" s="163">
        <v>682</v>
      </c>
      <c r="F130" s="163">
        <v>1555</v>
      </c>
      <c r="G130" s="163">
        <v>1706</v>
      </c>
      <c r="H130" s="163">
        <v>1781</v>
      </c>
      <c r="I130" s="165">
        <f t="shared" si="58"/>
        <v>4.3962485345838243E-2</v>
      </c>
      <c r="J130" s="164">
        <f t="shared" si="55"/>
        <v>0.35026535253980295</v>
      </c>
      <c r="K130" s="163">
        <f t="shared" si="56"/>
        <v>75</v>
      </c>
      <c r="L130" s="163">
        <f t="shared" si="57"/>
        <v>462</v>
      </c>
      <c r="M130" s="164">
        <f t="shared" si="54"/>
        <v>3.5368045120172913E-4</v>
      </c>
    </row>
    <row r="131" spans="2:13" x14ac:dyDescent="0.25">
      <c r="B131" s="162" t="s">
        <v>128</v>
      </c>
      <c r="C131" s="163">
        <v>1519</v>
      </c>
      <c r="D131" s="163">
        <v>1417</v>
      </c>
      <c r="E131" s="163">
        <v>663</v>
      </c>
      <c r="F131" s="163">
        <v>911</v>
      </c>
      <c r="G131" s="163">
        <v>1153</v>
      </c>
      <c r="H131" s="163">
        <v>1176</v>
      </c>
      <c r="I131" s="165">
        <f t="shared" si="58"/>
        <v>1.9947961838681749E-2</v>
      </c>
      <c r="J131" s="164">
        <f t="shared" si="55"/>
        <v>-0.17007762879322508</v>
      </c>
      <c r="K131" s="163">
        <f t="shared" si="56"/>
        <v>23</v>
      </c>
      <c r="L131" s="163">
        <f t="shared" si="57"/>
        <v>-241</v>
      </c>
      <c r="M131" s="164">
        <f t="shared" si="54"/>
        <v>2.3353633386481384E-4</v>
      </c>
    </row>
    <row r="132" spans="2:13" x14ac:dyDescent="0.25">
      <c r="B132" s="162" t="s">
        <v>131</v>
      </c>
      <c r="C132" s="163">
        <v>2650</v>
      </c>
      <c r="D132" s="163">
        <v>2295</v>
      </c>
      <c r="E132" s="163">
        <v>1057</v>
      </c>
      <c r="F132" s="163">
        <v>1528</v>
      </c>
      <c r="G132" s="163">
        <v>2098</v>
      </c>
      <c r="H132" s="163">
        <v>2026</v>
      </c>
      <c r="I132" s="165">
        <f t="shared" si="58"/>
        <v>-3.4318398474737832E-2</v>
      </c>
      <c r="J132" s="164">
        <f t="shared" si="55"/>
        <v>-0.11721132897603481</v>
      </c>
      <c r="K132" s="163">
        <f t="shared" si="56"/>
        <v>-72</v>
      </c>
      <c r="L132" s="163">
        <f t="shared" si="57"/>
        <v>-269</v>
      </c>
      <c r="M132" s="164">
        <f t="shared" si="54"/>
        <v>4.0233385409023202E-4</v>
      </c>
    </row>
    <row r="133" spans="2:13" x14ac:dyDescent="0.25">
      <c r="B133" s="168" t="s">
        <v>145</v>
      </c>
      <c r="C133" s="169">
        <f t="shared" ref="C133:H133" si="59">C125-SUM(C126:C132)</f>
        <v>52992</v>
      </c>
      <c r="D133" s="169">
        <f t="shared" si="59"/>
        <v>59340</v>
      </c>
      <c r="E133" s="169">
        <f t="shared" si="59"/>
        <v>23251</v>
      </c>
      <c r="F133" s="169">
        <f t="shared" si="59"/>
        <v>49389</v>
      </c>
      <c r="G133" s="169">
        <f t="shared" si="59"/>
        <v>45249</v>
      </c>
      <c r="H133" s="169">
        <f t="shared" si="59"/>
        <v>47261</v>
      </c>
      <c r="I133" s="171">
        <f t="shared" si="58"/>
        <v>4.4465071051293936E-2</v>
      </c>
      <c r="J133" s="170">
        <f t="shared" si="55"/>
        <v>-0.20355578024941012</v>
      </c>
      <c r="K133" s="169">
        <f>H133-G133</f>
        <v>2012</v>
      </c>
      <c r="L133" s="169">
        <f t="shared" si="57"/>
        <v>-12079</v>
      </c>
      <c r="M133" s="170">
        <f t="shared" si="54"/>
        <v>9.3853407098511629E-3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v>250949</v>
      </c>
      <c r="D135" s="176">
        <v>229250</v>
      </c>
      <c r="E135" s="176">
        <v>82912</v>
      </c>
      <c r="F135" s="176">
        <v>233832</v>
      </c>
      <c r="G135" s="176">
        <v>254452</v>
      </c>
      <c r="H135" s="176">
        <v>264520</v>
      </c>
      <c r="I135" s="177">
        <f>IFERROR(H135/G135-1,"-")</f>
        <v>3.956738402527793E-2</v>
      </c>
      <c r="J135" s="177">
        <f>IFERROR(H135/D135-1,"-")</f>
        <v>0.15384950926935659</v>
      </c>
      <c r="K135" s="176">
        <f>H135-G135</f>
        <v>10068</v>
      </c>
      <c r="L135" s="176">
        <f>H135-D135</f>
        <v>35270</v>
      </c>
      <c r="M135" s="177">
        <f t="shared" ref="M135:M147" si="60">H135/H$9</f>
        <v>5.2529788294150136E-2</v>
      </c>
    </row>
    <row r="136" spans="2:13" x14ac:dyDescent="0.25">
      <c r="B136" s="157" t="s">
        <v>97</v>
      </c>
      <c r="C136" s="158">
        <v>49243</v>
      </c>
      <c r="D136" s="158">
        <v>43361</v>
      </c>
      <c r="E136" s="158">
        <v>19970</v>
      </c>
      <c r="F136" s="158">
        <v>27239</v>
      </c>
      <c r="G136" s="158">
        <v>30135</v>
      </c>
      <c r="H136" s="158">
        <v>27789</v>
      </c>
      <c r="I136" s="160">
        <f>IFERROR(H136/G136-1,"-")</f>
        <v>-7.7849676455948202E-2</v>
      </c>
      <c r="J136" s="159">
        <f t="shared" ref="J136:J147" si="61">IFERROR(H136/D136-1,"-")</f>
        <v>-0.35912455893544892</v>
      </c>
      <c r="K136" s="158">
        <f t="shared" ref="K136:K146" si="62">H136-G136</f>
        <v>-2346</v>
      </c>
      <c r="L136" s="158">
        <f t="shared" ref="L136:L147" si="63">H136-D136</f>
        <v>-15572</v>
      </c>
      <c r="M136" s="159">
        <f t="shared" si="60"/>
        <v>5.5184873994637007E-3</v>
      </c>
    </row>
    <row r="137" spans="2:13" x14ac:dyDescent="0.25">
      <c r="B137" s="162" t="s">
        <v>103</v>
      </c>
      <c r="C137" s="163">
        <v>35147</v>
      </c>
      <c r="D137" s="163">
        <v>23950</v>
      </c>
      <c r="E137" s="163">
        <v>14642</v>
      </c>
      <c r="F137" s="163">
        <v>18942</v>
      </c>
      <c r="G137" s="163">
        <v>19832</v>
      </c>
      <c r="H137" s="163">
        <v>17929</v>
      </c>
      <c r="I137" s="165">
        <f>IFERROR(H137/G137-1,"-")</f>
        <v>-9.5956030657523228E-2</v>
      </c>
      <c r="J137" s="164">
        <f t="shared" si="61"/>
        <v>-0.25139874739039669</v>
      </c>
      <c r="K137" s="163">
        <f t="shared" si="62"/>
        <v>-1903</v>
      </c>
      <c r="L137" s="163">
        <f t="shared" si="63"/>
        <v>-6021</v>
      </c>
      <c r="M137" s="164">
        <f t="shared" si="60"/>
        <v>3.5604361648488496E-3</v>
      </c>
    </row>
    <row r="138" spans="2:13" x14ac:dyDescent="0.25">
      <c r="B138" s="162" t="s">
        <v>100</v>
      </c>
      <c r="C138" s="163">
        <v>14096</v>
      </c>
      <c r="D138" s="163">
        <v>19411</v>
      </c>
      <c r="E138" s="163">
        <v>5328</v>
      </c>
      <c r="F138" s="163">
        <v>8297</v>
      </c>
      <c r="G138" s="163">
        <v>10303</v>
      </c>
      <c r="H138" s="163">
        <v>9860</v>
      </c>
      <c r="I138" s="165">
        <f>IFERROR(H138/G138-1,"-")</f>
        <v>-4.2997185285839068E-2</v>
      </c>
      <c r="J138" s="164">
        <f t="shared" si="61"/>
        <v>-0.49204059553861212</v>
      </c>
      <c r="K138" s="163">
        <f t="shared" si="62"/>
        <v>-443</v>
      </c>
      <c r="L138" s="163">
        <f t="shared" si="63"/>
        <v>-9551</v>
      </c>
      <c r="M138" s="164">
        <f t="shared" si="60"/>
        <v>1.9580512346148507E-3</v>
      </c>
    </row>
    <row r="139" spans="2:13" x14ac:dyDescent="0.25">
      <c r="B139" s="157" t="s">
        <v>107</v>
      </c>
      <c r="C139" s="158">
        <v>201706</v>
      </c>
      <c r="D139" s="158">
        <v>185889</v>
      </c>
      <c r="E139" s="158">
        <v>62942</v>
      </c>
      <c r="F139" s="158">
        <v>206593</v>
      </c>
      <c r="G139" s="158">
        <v>224317</v>
      </c>
      <c r="H139" s="158">
        <v>236731</v>
      </c>
      <c r="I139" s="160">
        <f>IFERROR(H139/G139-1,"-")</f>
        <v>5.5341324999888641E-2</v>
      </c>
      <c r="J139" s="159">
        <f t="shared" si="61"/>
        <v>0.273507308124741</v>
      </c>
      <c r="K139" s="158">
        <f t="shared" si="62"/>
        <v>12414</v>
      </c>
      <c r="L139" s="158">
        <f t="shared" si="63"/>
        <v>50842</v>
      </c>
      <c r="M139" s="159">
        <f t="shared" si="60"/>
        <v>4.7011300894686435E-2</v>
      </c>
    </row>
    <row r="140" spans="2:13" x14ac:dyDescent="0.25">
      <c r="B140" s="162" t="s">
        <v>110</v>
      </c>
      <c r="C140" s="163">
        <v>102811</v>
      </c>
      <c r="D140" s="163">
        <v>91483</v>
      </c>
      <c r="E140" s="163">
        <v>24325</v>
      </c>
      <c r="F140" s="163">
        <v>88343</v>
      </c>
      <c r="G140" s="163">
        <v>97149</v>
      </c>
      <c r="H140" s="163">
        <v>106930</v>
      </c>
      <c r="I140" s="165">
        <f t="shared" ref="I140:I147" si="64">IFERROR(H140/G140-1,"-")</f>
        <v>0.10068039815129337</v>
      </c>
      <c r="J140" s="164">
        <f t="shared" si="61"/>
        <v>0.16885104336324774</v>
      </c>
      <c r="K140" s="163">
        <f t="shared" si="62"/>
        <v>9781</v>
      </c>
      <c r="L140" s="163">
        <f t="shared" si="63"/>
        <v>15447</v>
      </c>
      <c r="M140" s="164">
        <f t="shared" si="60"/>
        <v>2.1234728044357606E-2</v>
      </c>
    </row>
    <row r="141" spans="2:13" x14ac:dyDescent="0.25">
      <c r="B141" s="162" t="s">
        <v>113</v>
      </c>
      <c r="C141" s="163">
        <v>14191</v>
      </c>
      <c r="D141" s="163">
        <v>13717</v>
      </c>
      <c r="E141" s="163">
        <v>5117</v>
      </c>
      <c r="F141" s="163">
        <v>14902</v>
      </c>
      <c r="G141" s="163">
        <v>18935</v>
      </c>
      <c r="H141" s="163">
        <v>19675</v>
      </c>
      <c r="I141" s="165">
        <f t="shared" si="64"/>
        <v>3.9081066807499232E-2</v>
      </c>
      <c r="J141" s="164">
        <f t="shared" si="61"/>
        <v>0.43435153459211207</v>
      </c>
      <c r="K141" s="163">
        <f t="shared" si="62"/>
        <v>740</v>
      </c>
      <c r="L141" s="163">
        <f t="shared" si="63"/>
        <v>5958</v>
      </c>
      <c r="M141" s="164">
        <f t="shared" si="60"/>
        <v>3.9071661299236501E-3</v>
      </c>
    </row>
    <row r="142" spans="2:13" x14ac:dyDescent="0.25">
      <c r="B142" s="162" t="s">
        <v>116</v>
      </c>
      <c r="C142" s="163">
        <v>23092</v>
      </c>
      <c r="D142" s="163">
        <v>18298</v>
      </c>
      <c r="E142" s="163">
        <v>5597</v>
      </c>
      <c r="F142" s="163">
        <v>24998</v>
      </c>
      <c r="G142" s="163">
        <v>23264</v>
      </c>
      <c r="H142" s="163">
        <v>23191</v>
      </c>
      <c r="I142" s="165">
        <f t="shared" si="64"/>
        <v>-3.1378954607977905E-3</v>
      </c>
      <c r="J142" s="164">
        <f t="shared" si="61"/>
        <v>0.26740627390971694</v>
      </c>
      <c r="K142" s="163">
        <f t="shared" si="62"/>
        <v>-73</v>
      </c>
      <c r="L142" s="163">
        <f t="shared" si="63"/>
        <v>4893</v>
      </c>
      <c r="M142" s="164">
        <f t="shared" si="60"/>
        <v>4.605392107703144E-3</v>
      </c>
    </row>
    <row r="143" spans="2:13" x14ac:dyDescent="0.25">
      <c r="B143" s="162" t="s">
        <v>123</v>
      </c>
      <c r="C143" s="163">
        <v>4121</v>
      </c>
      <c r="D143" s="163">
        <v>3627</v>
      </c>
      <c r="E143" s="163">
        <v>1069</v>
      </c>
      <c r="F143" s="163">
        <v>9341</v>
      </c>
      <c r="G143" s="163">
        <v>8258</v>
      </c>
      <c r="H143" s="163">
        <v>6045</v>
      </c>
      <c r="I143" s="165">
        <f t="shared" si="64"/>
        <v>-0.2679825623637685</v>
      </c>
      <c r="J143" s="164">
        <f t="shared" si="61"/>
        <v>0.66666666666666674</v>
      </c>
      <c r="K143" s="163">
        <f t="shared" si="62"/>
        <v>-2213</v>
      </c>
      <c r="L143" s="163">
        <f t="shared" si="63"/>
        <v>2418</v>
      </c>
      <c r="M143" s="164">
        <f t="shared" si="60"/>
        <v>1.2004482467795916E-3</v>
      </c>
    </row>
    <row r="144" spans="2:13" x14ac:dyDescent="0.25">
      <c r="B144" s="162" t="s">
        <v>119</v>
      </c>
      <c r="C144" s="163">
        <v>3913</v>
      </c>
      <c r="D144" s="163">
        <v>3793</v>
      </c>
      <c r="E144" s="163">
        <v>1723</v>
      </c>
      <c r="F144" s="163">
        <v>4091</v>
      </c>
      <c r="G144" s="163">
        <v>4968</v>
      </c>
      <c r="H144" s="163">
        <v>5066</v>
      </c>
      <c r="I144" s="165">
        <f t="shared" si="64"/>
        <v>1.972624798711764E-2</v>
      </c>
      <c r="J144" s="164">
        <f t="shared" si="61"/>
        <v>0.33561824413393082</v>
      </c>
      <c r="K144" s="163">
        <f t="shared" si="62"/>
        <v>98</v>
      </c>
      <c r="L144" s="163">
        <f t="shared" si="63"/>
        <v>1273</v>
      </c>
      <c r="M144" s="164">
        <f t="shared" si="60"/>
        <v>1.0060332205434923E-3</v>
      </c>
    </row>
    <row r="145" spans="2:13" x14ac:dyDescent="0.25">
      <c r="B145" s="162" t="s">
        <v>128</v>
      </c>
      <c r="C145" s="163">
        <v>1838</v>
      </c>
      <c r="D145" s="163">
        <v>2109</v>
      </c>
      <c r="E145" s="163">
        <v>1968</v>
      </c>
      <c r="F145" s="163">
        <v>2768</v>
      </c>
      <c r="G145" s="163">
        <v>3131</v>
      </c>
      <c r="H145" s="163">
        <v>2726</v>
      </c>
      <c r="I145" s="165">
        <f t="shared" si="64"/>
        <v>-0.12935164484190353</v>
      </c>
      <c r="J145" s="164">
        <f t="shared" si="61"/>
        <v>0.2925557136083452</v>
      </c>
      <c r="K145" s="163">
        <f t="shared" si="62"/>
        <v>-405</v>
      </c>
      <c r="L145" s="163">
        <f t="shared" si="63"/>
        <v>617</v>
      </c>
      <c r="M145" s="164">
        <f t="shared" si="60"/>
        <v>5.4134357662881166E-4</v>
      </c>
    </row>
    <row r="146" spans="2:13" x14ac:dyDescent="0.25">
      <c r="B146" s="162" t="s">
        <v>131</v>
      </c>
      <c r="C146" s="163">
        <v>8657</v>
      </c>
      <c r="D146" s="163">
        <v>5319</v>
      </c>
      <c r="E146" s="163">
        <v>4028</v>
      </c>
      <c r="F146" s="163">
        <v>1494</v>
      </c>
      <c r="G146" s="163">
        <v>2316</v>
      </c>
      <c r="H146" s="163">
        <v>2247</v>
      </c>
      <c r="I146" s="165">
        <f t="shared" si="64"/>
        <v>-2.9792746113989632E-2</v>
      </c>
      <c r="J146" s="164">
        <f t="shared" si="61"/>
        <v>-0.57755217146080096</v>
      </c>
      <c r="K146" s="163">
        <f t="shared" si="62"/>
        <v>-69</v>
      </c>
      <c r="L146" s="163">
        <f t="shared" si="63"/>
        <v>-3072</v>
      </c>
      <c r="M146" s="164">
        <f t="shared" si="60"/>
        <v>4.4622120934884074E-4</v>
      </c>
    </row>
    <row r="147" spans="2:13" x14ac:dyDescent="0.25">
      <c r="B147" s="168" t="s">
        <v>145</v>
      </c>
      <c r="C147" s="169">
        <f t="shared" ref="C147:H147" si="65">C139-SUM(C140:C146)</f>
        <v>43083</v>
      </c>
      <c r="D147" s="169">
        <f t="shared" si="65"/>
        <v>47543</v>
      </c>
      <c r="E147" s="169">
        <f t="shared" si="65"/>
        <v>19115</v>
      </c>
      <c r="F147" s="169">
        <f t="shared" si="65"/>
        <v>60656</v>
      </c>
      <c r="G147" s="169">
        <f t="shared" si="65"/>
        <v>66296</v>
      </c>
      <c r="H147" s="169">
        <f t="shared" si="65"/>
        <v>70851</v>
      </c>
      <c r="I147" s="171">
        <f t="shared" si="64"/>
        <v>6.8707010981054584E-2</v>
      </c>
      <c r="J147" s="170">
        <f t="shared" si="61"/>
        <v>0.49025093073638604</v>
      </c>
      <c r="K147" s="169">
        <f>H147-G147</f>
        <v>4555</v>
      </c>
      <c r="L147" s="169">
        <f t="shared" si="63"/>
        <v>23308</v>
      </c>
      <c r="M147" s="170">
        <f t="shared" si="60"/>
        <v>1.4069968359401297E-2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v>117871</v>
      </c>
      <c r="D149" s="176">
        <v>115143</v>
      </c>
      <c r="E149" s="176">
        <v>36862</v>
      </c>
      <c r="F149" s="176">
        <v>101088</v>
      </c>
      <c r="G149" s="176">
        <v>112348</v>
      </c>
      <c r="H149" s="176">
        <v>118076</v>
      </c>
      <c r="I149" s="177">
        <f>IFERROR(H149/G149-1,"-")</f>
        <v>5.0984441200555342E-2</v>
      </c>
      <c r="J149" s="177">
        <f>IFERROR(H149/D149-1,"-")</f>
        <v>2.547267311082746E-2</v>
      </c>
      <c r="K149" s="176">
        <f>H149-G149</f>
        <v>5728</v>
      </c>
      <c r="L149" s="176">
        <f>H149-D149</f>
        <v>2933</v>
      </c>
      <c r="M149" s="177">
        <f t="shared" ref="M149:M161" si="66">H149/H$9</f>
        <v>2.3448159997807617E-2</v>
      </c>
    </row>
    <row r="150" spans="2:13" x14ac:dyDescent="0.25">
      <c r="B150" s="157" t="s">
        <v>97</v>
      </c>
      <c r="C150" s="158">
        <v>48085</v>
      </c>
      <c r="D150" s="158">
        <v>49471</v>
      </c>
      <c r="E150" s="158">
        <v>17884</v>
      </c>
      <c r="F150" s="158">
        <v>53451</v>
      </c>
      <c r="G150" s="158">
        <v>55830</v>
      </c>
      <c r="H150" s="158">
        <v>52545</v>
      </c>
      <c r="I150" s="160">
        <f>IFERROR(H150/G150-1,"-")</f>
        <v>-5.8839333691563689E-2</v>
      </c>
      <c r="J150" s="159">
        <f t="shared" ref="J150:J161" si="67">IFERROR(H150/D150-1,"-")</f>
        <v>6.2137413838410316E-2</v>
      </c>
      <c r="K150" s="158">
        <f t="shared" ref="K150:K160" si="68">H150-G150</f>
        <v>-3285</v>
      </c>
      <c r="L150" s="158">
        <f t="shared" ref="L150:L161" si="69">H150-D150</f>
        <v>3074</v>
      </c>
      <c r="M150" s="159">
        <f t="shared" si="66"/>
        <v>1.0434665529699527E-2</v>
      </c>
    </row>
    <row r="151" spans="2:13" x14ac:dyDescent="0.25">
      <c r="B151" s="162" t="s">
        <v>103</v>
      </c>
      <c r="C151" s="163">
        <v>29475</v>
      </c>
      <c r="D151" s="163">
        <v>29924</v>
      </c>
      <c r="E151" s="163">
        <v>10863</v>
      </c>
      <c r="F151" s="163">
        <v>38538</v>
      </c>
      <c r="G151" s="163">
        <v>41274</v>
      </c>
      <c r="H151" s="163">
        <v>35422</v>
      </c>
      <c r="I151" s="165">
        <f>IFERROR(H151/G151-1,"-")</f>
        <v>-0.14178417405630661</v>
      </c>
      <c r="J151" s="164">
        <f t="shared" si="67"/>
        <v>0.18373212137414785</v>
      </c>
      <c r="K151" s="163">
        <f t="shared" si="68"/>
        <v>-5852</v>
      </c>
      <c r="L151" s="163">
        <f t="shared" si="69"/>
        <v>5498</v>
      </c>
      <c r="M151" s="164">
        <f t="shared" si="66"/>
        <v>7.0342891310879556E-3</v>
      </c>
    </row>
    <row r="152" spans="2:13" x14ac:dyDescent="0.25">
      <c r="B152" s="162" t="s">
        <v>100</v>
      </c>
      <c r="C152" s="163">
        <v>18610</v>
      </c>
      <c r="D152" s="163">
        <v>19547</v>
      </c>
      <c r="E152" s="163">
        <v>7021</v>
      </c>
      <c r="F152" s="163">
        <v>14913</v>
      </c>
      <c r="G152" s="163">
        <v>14556</v>
      </c>
      <c r="H152" s="163">
        <v>17123</v>
      </c>
      <c r="I152" s="165">
        <f>IFERROR(H152/G152-1,"-")</f>
        <v>0.17635339378950254</v>
      </c>
      <c r="J152" s="164">
        <f t="shared" si="67"/>
        <v>-0.12400879930424102</v>
      </c>
      <c r="K152" s="163">
        <f t="shared" si="68"/>
        <v>2567</v>
      </c>
      <c r="L152" s="163">
        <f t="shared" si="69"/>
        <v>-2424</v>
      </c>
      <c r="M152" s="164">
        <f t="shared" si="66"/>
        <v>3.4003763986115709E-3</v>
      </c>
    </row>
    <row r="153" spans="2:13" x14ac:dyDescent="0.25">
      <c r="B153" s="157" t="s">
        <v>107</v>
      </c>
      <c r="C153" s="158">
        <v>69786</v>
      </c>
      <c r="D153" s="158">
        <v>65672</v>
      </c>
      <c r="E153" s="158">
        <v>18978</v>
      </c>
      <c r="F153" s="158">
        <v>47637</v>
      </c>
      <c r="G153" s="158">
        <v>56518</v>
      </c>
      <c r="H153" s="158">
        <v>65531</v>
      </c>
      <c r="I153" s="160">
        <f>IFERROR(H153/G153-1,"-")</f>
        <v>0.15947131887186372</v>
      </c>
      <c r="J153" s="159">
        <f t="shared" si="67"/>
        <v>-2.1470337434522646E-3</v>
      </c>
      <c r="K153" s="158">
        <f t="shared" si="68"/>
        <v>9013</v>
      </c>
      <c r="L153" s="158">
        <f t="shared" si="69"/>
        <v>-141</v>
      </c>
      <c r="M153" s="159">
        <f t="shared" si="66"/>
        <v>1.3013494468108091E-2</v>
      </c>
    </row>
    <row r="154" spans="2:13" x14ac:dyDescent="0.25">
      <c r="B154" s="162" t="s">
        <v>110</v>
      </c>
      <c r="C154" s="163">
        <v>20716</v>
      </c>
      <c r="D154" s="163">
        <v>19731</v>
      </c>
      <c r="E154" s="163">
        <v>5360</v>
      </c>
      <c r="F154" s="163">
        <v>17048</v>
      </c>
      <c r="G154" s="163">
        <v>17052</v>
      </c>
      <c r="H154" s="163">
        <v>18377</v>
      </c>
      <c r="I154" s="165">
        <f t="shared" ref="I154:I161" si="70">IFERROR(H154/G154-1,"-")</f>
        <v>7.7703495191179917E-2</v>
      </c>
      <c r="J154" s="164">
        <f t="shared" si="67"/>
        <v>-6.8622979068470924E-2</v>
      </c>
      <c r="K154" s="163">
        <f t="shared" si="68"/>
        <v>1325</v>
      </c>
      <c r="L154" s="163">
        <f t="shared" si="69"/>
        <v>-1354</v>
      </c>
      <c r="M154" s="164">
        <f t="shared" si="66"/>
        <v>3.6494023872735409E-3</v>
      </c>
    </row>
    <row r="155" spans="2:13" x14ac:dyDescent="0.25">
      <c r="B155" s="162" t="s">
        <v>113</v>
      </c>
      <c r="C155" s="163">
        <v>21087</v>
      </c>
      <c r="D155" s="163">
        <v>17054</v>
      </c>
      <c r="E155" s="163">
        <v>4720</v>
      </c>
      <c r="F155" s="163">
        <v>10136</v>
      </c>
      <c r="G155" s="163">
        <v>11204</v>
      </c>
      <c r="H155" s="163">
        <v>11652</v>
      </c>
      <c r="I155" s="165">
        <f t="shared" si="70"/>
        <v>3.9985719385933649E-2</v>
      </c>
      <c r="J155" s="164">
        <f t="shared" si="67"/>
        <v>-0.31675853172276303</v>
      </c>
      <c r="K155" s="163">
        <f t="shared" si="68"/>
        <v>448</v>
      </c>
      <c r="L155" s="163">
        <f t="shared" si="69"/>
        <v>-5402</v>
      </c>
      <c r="M155" s="164">
        <f t="shared" si="66"/>
        <v>2.3139161243136146E-3</v>
      </c>
    </row>
    <row r="156" spans="2:13" x14ac:dyDescent="0.25">
      <c r="B156" s="162" t="s">
        <v>116</v>
      </c>
      <c r="C156" s="163">
        <v>10256</v>
      </c>
      <c r="D156" s="163">
        <v>9328</v>
      </c>
      <c r="E156" s="163">
        <v>2081</v>
      </c>
      <c r="F156" s="163">
        <v>5751</v>
      </c>
      <c r="G156" s="163">
        <v>9128</v>
      </c>
      <c r="H156" s="163">
        <v>11611</v>
      </c>
      <c r="I156" s="165">
        <f t="shared" si="70"/>
        <v>0.27202015775635413</v>
      </c>
      <c r="J156" s="164">
        <f t="shared" si="67"/>
        <v>0.24474699828473412</v>
      </c>
      <c r="K156" s="163">
        <f t="shared" si="68"/>
        <v>2483</v>
      </c>
      <c r="L156" s="163">
        <f t="shared" si="69"/>
        <v>2283</v>
      </c>
      <c r="M156" s="164">
        <f t="shared" si="66"/>
        <v>2.3057741262792119E-3</v>
      </c>
    </row>
    <row r="157" spans="2:13" x14ac:dyDescent="0.25">
      <c r="B157" s="162" t="s">
        <v>123</v>
      </c>
      <c r="C157" s="163">
        <v>1302</v>
      </c>
      <c r="D157" s="163">
        <v>1497</v>
      </c>
      <c r="E157" s="163">
        <v>578</v>
      </c>
      <c r="F157" s="163">
        <v>1487</v>
      </c>
      <c r="G157" s="163">
        <v>1775</v>
      </c>
      <c r="H157" s="163">
        <v>2585</v>
      </c>
      <c r="I157" s="165">
        <f t="shared" si="70"/>
        <v>0.45633802816901414</v>
      </c>
      <c r="J157" s="164">
        <f t="shared" si="67"/>
        <v>0.7267869071476285</v>
      </c>
      <c r="K157" s="163">
        <f t="shared" si="68"/>
        <v>810</v>
      </c>
      <c r="L157" s="163">
        <f t="shared" si="69"/>
        <v>1088</v>
      </c>
      <c r="M157" s="164">
        <f t="shared" si="66"/>
        <v>5.1334304680318349E-4</v>
      </c>
    </row>
    <row r="158" spans="2:13" x14ac:dyDescent="0.25">
      <c r="B158" s="162" t="s">
        <v>119</v>
      </c>
      <c r="C158" s="163">
        <v>2193</v>
      </c>
      <c r="D158" s="163">
        <v>2756</v>
      </c>
      <c r="E158" s="163">
        <v>1157</v>
      </c>
      <c r="F158" s="163">
        <v>2791</v>
      </c>
      <c r="G158" s="163">
        <v>2818</v>
      </c>
      <c r="H158" s="163">
        <v>3240</v>
      </c>
      <c r="I158" s="165">
        <f t="shared" si="70"/>
        <v>0.14975159687721784</v>
      </c>
      <c r="J158" s="164">
        <f t="shared" si="67"/>
        <v>0.17561683599419453</v>
      </c>
      <c r="K158" s="163">
        <f t="shared" si="68"/>
        <v>422</v>
      </c>
      <c r="L158" s="163">
        <f t="shared" si="69"/>
        <v>484</v>
      </c>
      <c r="M158" s="164">
        <f t="shared" si="66"/>
        <v>6.4341643003571164E-4</v>
      </c>
    </row>
    <row r="159" spans="2:13" x14ac:dyDescent="0.25">
      <c r="B159" s="162" t="s">
        <v>128</v>
      </c>
      <c r="C159" s="163">
        <v>370</v>
      </c>
      <c r="D159" s="163">
        <v>415</v>
      </c>
      <c r="E159" s="163">
        <v>346</v>
      </c>
      <c r="F159" s="163">
        <v>428</v>
      </c>
      <c r="G159" s="163">
        <v>540</v>
      </c>
      <c r="H159" s="163">
        <v>384</v>
      </c>
      <c r="I159" s="165">
        <f t="shared" si="70"/>
        <v>-0.28888888888888886</v>
      </c>
      <c r="J159" s="164">
        <f t="shared" si="67"/>
        <v>-7.4698795180722866E-2</v>
      </c>
      <c r="K159" s="163">
        <f t="shared" si="68"/>
        <v>-156</v>
      </c>
      <c r="L159" s="163">
        <f t="shared" si="69"/>
        <v>-31</v>
      </c>
      <c r="M159" s="164">
        <f t="shared" si="66"/>
        <v>7.6256762078306557E-5</v>
      </c>
    </row>
    <row r="160" spans="2:13" x14ac:dyDescent="0.25">
      <c r="B160" s="162" t="s">
        <v>131</v>
      </c>
      <c r="C160" s="163">
        <v>993</v>
      </c>
      <c r="D160" s="163">
        <v>878</v>
      </c>
      <c r="E160" s="163">
        <v>437</v>
      </c>
      <c r="F160" s="163">
        <v>565</v>
      </c>
      <c r="G160" s="163">
        <v>750</v>
      </c>
      <c r="H160" s="163">
        <v>643</v>
      </c>
      <c r="I160" s="165">
        <f t="shared" si="70"/>
        <v>-0.14266666666666672</v>
      </c>
      <c r="J160" s="164">
        <f t="shared" si="67"/>
        <v>-0.26765375854214124</v>
      </c>
      <c r="K160" s="163">
        <f t="shared" si="68"/>
        <v>-107</v>
      </c>
      <c r="L160" s="163">
        <f t="shared" si="69"/>
        <v>-235</v>
      </c>
      <c r="M160" s="164">
        <f t="shared" si="66"/>
        <v>1.2769035941758103E-4</v>
      </c>
    </row>
    <row r="161" spans="2:13" x14ac:dyDescent="0.25">
      <c r="B161" s="168" t="s">
        <v>145</v>
      </c>
      <c r="C161" s="169">
        <f t="shared" ref="C161:H161" si="71">C153-SUM(C154:C160)</f>
        <v>12869</v>
      </c>
      <c r="D161" s="169">
        <f t="shared" si="71"/>
        <v>14013</v>
      </c>
      <c r="E161" s="169">
        <f t="shared" si="71"/>
        <v>4299</v>
      </c>
      <c r="F161" s="169">
        <f t="shared" si="71"/>
        <v>9431</v>
      </c>
      <c r="G161" s="169">
        <f t="shared" si="71"/>
        <v>13251</v>
      </c>
      <c r="H161" s="169">
        <f t="shared" si="71"/>
        <v>17039</v>
      </c>
      <c r="I161" s="171">
        <f t="shared" si="70"/>
        <v>0.28586521771941742</v>
      </c>
      <c r="J161" s="170">
        <f t="shared" si="67"/>
        <v>0.21594233925640482</v>
      </c>
      <c r="K161" s="169">
        <f>H161-G161</f>
        <v>3788</v>
      </c>
      <c r="L161" s="169">
        <f t="shared" si="69"/>
        <v>3026</v>
      </c>
      <c r="M161" s="170">
        <f t="shared" si="66"/>
        <v>3.3836952319069415E-3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E0720B-3EE2-403D-BBDF-2D3D7FA3E4CB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63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63"/>
      <c r="D4" s="263"/>
      <c r="E4" s="263"/>
      <c r="F4" s="263"/>
      <c r="G4" s="263"/>
      <c r="H4" s="263"/>
      <c r="I4" s="263"/>
      <c r="J4" s="263"/>
      <c r="K4" s="142"/>
      <c r="L4" s="142"/>
      <c r="M4" s="142"/>
      <c r="P4" s="141" t="s">
        <v>257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298" t="s">
        <v>43</v>
      </c>
      <c r="D6" s="299"/>
      <c r="E6" s="299"/>
      <c r="F6" s="299"/>
      <c r="G6" s="299"/>
      <c r="H6" s="299"/>
      <c r="I6" s="299"/>
      <c r="J6" s="299"/>
      <c r="K6" s="299"/>
      <c r="L6" s="299"/>
      <c r="M6" s="299"/>
      <c r="P6" s="143"/>
      <c r="Q6" s="298" t="s">
        <v>43</v>
      </c>
      <c r="R6" s="299"/>
      <c r="S6" s="299"/>
      <c r="T6" s="299"/>
      <c r="U6" s="299"/>
      <c r="V6" s="299"/>
      <c r="W6" s="299"/>
      <c r="X6" s="299"/>
      <c r="Y6" s="299"/>
      <c r="Z6" s="299"/>
      <c r="AA6" s="299"/>
    </row>
    <row r="7" spans="1:27" s="144" customFormat="1" ht="72" customHeight="1" x14ac:dyDescent="0.25">
      <c r="B7" s="145"/>
      <c r="C7" s="172" t="s">
        <v>251</v>
      </c>
      <c r="D7" s="172" t="s">
        <v>252</v>
      </c>
      <c r="E7" s="172" t="s">
        <v>253</v>
      </c>
      <c r="F7" s="172" t="s">
        <v>254</v>
      </c>
      <c r="G7" s="172" t="s">
        <v>255</v>
      </c>
      <c r="H7" s="172" t="s">
        <v>256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251</v>
      </c>
      <c r="R7" s="172" t="s">
        <v>252</v>
      </c>
      <c r="S7" s="172" t="s">
        <v>253</v>
      </c>
      <c r="T7" s="172" t="s">
        <v>254</v>
      </c>
      <c r="U7" s="172" t="s">
        <v>255</v>
      </c>
      <c r="V7" s="172" t="s">
        <v>256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46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3243351</v>
      </c>
      <c r="D9" s="176">
        <f t="shared" ref="D9:H9" si="0">D10+D13</f>
        <v>3270138</v>
      </c>
      <c r="E9" s="176">
        <f t="shared" si="0"/>
        <v>1128405</v>
      </c>
      <c r="F9" s="176">
        <f t="shared" si="0"/>
        <v>3440613</v>
      </c>
      <c r="G9" s="176">
        <f t="shared" si="0"/>
        <v>3750974</v>
      </c>
      <c r="H9" s="176">
        <f t="shared" si="0"/>
        <v>3933779</v>
      </c>
      <c r="I9" s="177">
        <f>IFERROR(H9/G9-1,"-")</f>
        <v>4.8735341807221166E-2</v>
      </c>
      <c r="J9" s="177">
        <f>IFERROR(H9/D9-1,"-")</f>
        <v>0.20293975361284455</v>
      </c>
      <c r="K9" s="176">
        <f>H9-G9</f>
        <v>182805</v>
      </c>
      <c r="L9" s="176">
        <f>H9-D9</f>
        <v>663641</v>
      </c>
      <c r="M9" s="177">
        <f t="shared" ref="M9:M21" si="1">H9/H$9</f>
        <v>1</v>
      </c>
      <c r="P9" s="154" t="s">
        <v>68</v>
      </c>
      <c r="Q9" s="176">
        <f>Q10+Q13</f>
        <v>37087</v>
      </c>
      <c r="R9" s="176">
        <f t="shared" ref="R9:V9" si="2">R10+R13</f>
        <v>35706</v>
      </c>
      <c r="S9" s="176">
        <f t="shared" si="2"/>
        <v>10202</v>
      </c>
      <c r="T9" s="176">
        <f t="shared" si="2"/>
        <v>33031</v>
      </c>
      <c r="U9" s="176">
        <f t="shared" si="2"/>
        <v>45093</v>
      </c>
      <c r="V9" s="176">
        <f t="shared" si="2"/>
        <v>38656</v>
      </c>
      <c r="W9" s="177">
        <f>IFERROR(V9/U9-1,"-")</f>
        <v>-0.14274942895793141</v>
      </c>
      <c r="X9" s="177">
        <f>IFERROR(V9/R9-1,"-")</f>
        <v>8.2619167646894143E-2</v>
      </c>
      <c r="Y9" s="176">
        <f>V9-U9</f>
        <v>-6437</v>
      </c>
      <c r="Z9" s="176">
        <f>V9-R9</f>
        <v>2950</v>
      </c>
      <c r="AA9" s="177">
        <f t="shared" ref="AA9:AA21" si="3">V9/V$9</f>
        <v>1</v>
      </c>
    </row>
    <row r="10" spans="1:27" x14ac:dyDescent="0.25">
      <c r="A10" s="161" t="s">
        <v>103</v>
      </c>
      <c r="B10" s="157" t="s">
        <v>97</v>
      </c>
      <c r="C10" s="158">
        <v>777135</v>
      </c>
      <c r="D10" s="158">
        <v>801065</v>
      </c>
      <c r="E10" s="158">
        <v>353175</v>
      </c>
      <c r="F10" s="158">
        <v>801327</v>
      </c>
      <c r="G10" s="158">
        <v>823129</v>
      </c>
      <c r="H10" s="158">
        <v>828870</v>
      </c>
      <c r="I10" s="160">
        <f>IFERROR(H10/G10-1,"-")</f>
        <v>6.9746054385158018E-3</v>
      </c>
      <c r="J10" s="159">
        <f t="shared" ref="J10:J21" si="4">IFERROR(H10/D10-1,"-")</f>
        <v>3.4710042256246298E-2</v>
      </c>
      <c r="K10" s="157">
        <f t="shared" ref="K10:K20" si="5">H10-G10</f>
        <v>5741</v>
      </c>
      <c r="L10" s="158">
        <f t="shared" ref="L10:L21" si="6">H10-D10</f>
        <v>27805</v>
      </c>
      <c r="M10" s="159">
        <f t="shared" si="1"/>
        <v>0.21070578697989897</v>
      </c>
      <c r="P10" s="157" t="s">
        <v>97</v>
      </c>
      <c r="Q10" s="158">
        <v>9432</v>
      </c>
      <c r="R10" s="158">
        <v>8208</v>
      </c>
      <c r="S10" s="158">
        <v>1982</v>
      </c>
      <c r="T10" s="158">
        <v>5534</v>
      </c>
      <c r="U10" s="158">
        <v>18094</v>
      </c>
      <c r="V10" s="158">
        <v>9908</v>
      </c>
      <c r="W10" s="160">
        <f>IFERROR(V10/U10-1,"-")</f>
        <v>-0.45241516524814851</v>
      </c>
      <c r="X10" s="159">
        <f t="shared" ref="X10:X21" si="7">IFERROR(V10/R10-1,"-")</f>
        <v>0.20711500974658859</v>
      </c>
      <c r="Y10" s="157">
        <f t="shared" ref="Y10:Y20" si="8">V10-U10</f>
        <v>-8186</v>
      </c>
      <c r="Z10" s="158">
        <f t="shared" ref="Z10:Z21" si="9">V10-R10</f>
        <v>1700</v>
      </c>
      <c r="AA10" s="159">
        <f t="shared" si="3"/>
        <v>0.25631208609271522</v>
      </c>
    </row>
    <row r="11" spans="1:27" x14ac:dyDescent="0.25">
      <c r="A11" s="161" t="s">
        <v>100</v>
      </c>
      <c r="B11" s="162" t="s">
        <v>103</v>
      </c>
      <c r="C11" s="163">
        <v>298610</v>
      </c>
      <c r="D11" s="163">
        <v>289590</v>
      </c>
      <c r="E11" s="163">
        <v>137722</v>
      </c>
      <c r="F11" s="163">
        <v>311312</v>
      </c>
      <c r="G11" s="163">
        <v>318499</v>
      </c>
      <c r="H11" s="163">
        <v>317541</v>
      </c>
      <c r="I11" s="165">
        <f>IFERROR(H11/G11-1,"-")</f>
        <v>-3.0078587373900678E-3</v>
      </c>
      <c r="J11" s="164">
        <f t="shared" si="4"/>
        <v>9.6519216823785392E-2</v>
      </c>
      <c r="K11" s="162">
        <f t="shared" si="5"/>
        <v>-958</v>
      </c>
      <c r="L11" s="163">
        <f t="shared" si="6"/>
        <v>27951</v>
      </c>
      <c r="M11" s="164">
        <f t="shared" si="1"/>
        <v>8.0721616542261274E-2</v>
      </c>
      <c r="P11" s="162" t="s">
        <v>103</v>
      </c>
      <c r="Q11" s="163">
        <v>5709</v>
      </c>
      <c r="R11" s="163">
        <v>4545</v>
      </c>
      <c r="S11" s="163">
        <v>1483</v>
      </c>
      <c r="T11" s="163">
        <v>2742</v>
      </c>
      <c r="U11" s="163">
        <v>13197</v>
      </c>
      <c r="V11" s="163">
        <v>6601</v>
      </c>
      <c r="W11" s="165">
        <f>IFERROR(V11/U11-1,"-")</f>
        <v>-0.49981056300674398</v>
      </c>
      <c r="X11" s="164">
        <f t="shared" si="7"/>
        <v>0.45236523652365235</v>
      </c>
      <c r="Y11" s="162">
        <f t="shared" si="8"/>
        <v>-6596</v>
      </c>
      <c r="Z11" s="163">
        <f t="shared" si="9"/>
        <v>2056</v>
      </c>
      <c r="AA11" s="164">
        <f>V11/V$9</f>
        <v>0.17076262417218543</v>
      </c>
    </row>
    <row r="12" spans="1:27" x14ac:dyDescent="0.25">
      <c r="A12" s="1"/>
      <c r="B12" s="162" t="s">
        <v>100</v>
      </c>
      <c r="C12" s="163">
        <v>478525</v>
      </c>
      <c r="D12" s="163">
        <v>511475</v>
      </c>
      <c r="E12" s="163">
        <v>215453</v>
      </c>
      <c r="F12" s="163">
        <v>490015</v>
      </c>
      <c r="G12" s="163">
        <v>504630</v>
      </c>
      <c r="H12" s="163">
        <v>511329</v>
      </c>
      <c r="I12" s="165">
        <f>IFERROR(H12/G12-1,"-")</f>
        <v>1.327507282563456E-2</v>
      </c>
      <c r="J12" s="164">
        <f t="shared" si="4"/>
        <v>-2.8544894667381637E-4</v>
      </c>
      <c r="K12" s="162">
        <f t="shared" si="5"/>
        <v>6699</v>
      </c>
      <c r="L12" s="163">
        <f t="shared" si="6"/>
        <v>-146</v>
      </c>
      <c r="M12" s="164">
        <f t="shared" si="1"/>
        <v>0.12998417043763771</v>
      </c>
      <c r="P12" s="162" t="s">
        <v>100</v>
      </c>
      <c r="Q12" s="163">
        <v>3723</v>
      </c>
      <c r="R12" s="163">
        <v>3663</v>
      </c>
      <c r="S12" s="163">
        <v>499</v>
      </c>
      <c r="T12" s="163">
        <v>2792</v>
      </c>
      <c r="U12" s="163">
        <v>4897</v>
      </c>
      <c r="V12" s="163">
        <v>3307</v>
      </c>
      <c r="W12" s="165">
        <f>IFERROR(V12/U12-1,"-")</f>
        <v>-0.324688584847866</v>
      </c>
      <c r="X12" s="164">
        <f t="shared" si="7"/>
        <v>-9.7188097188097178E-2</v>
      </c>
      <c r="Y12" s="162">
        <f t="shared" si="8"/>
        <v>-1590</v>
      </c>
      <c r="Z12" s="163">
        <f t="shared" si="9"/>
        <v>-356</v>
      </c>
      <c r="AA12" s="164">
        <f t="shared" si="3"/>
        <v>8.5549461920529798E-2</v>
      </c>
    </row>
    <row r="13" spans="1:27" s="56" customFormat="1" x14ac:dyDescent="0.25">
      <c r="B13" s="157" t="s">
        <v>107</v>
      </c>
      <c r="C13" s="158">
        <v>2466216</v>
      </c>
      <c r="D13" s="158">
        <v>2469073</v>
      </c>
      <c r="E13" s="158">
        <v>775230</v>
      </c>
      <c r="F13" s="158">
        <v>2639286</v>
      </c>
      <c r="G13" s="158">
        <v>2927845</v>
      </c>
      <c r="H13" s="158">
        <v>3104909</v>
      </c>
      <c r="I13" s="160">
        <f>IFERROR(H13/G13-1,"-")</f>
        <v>6.0475879016819611E-2</v>
      </c>
      <c r="J13" s="159">
        <f t="shared" si="4"/>
        <v>0.25752013002450713</v>
      </c>
      <c r="K13" s="157">
        <f t="shared" si="5"/>
        <v>177064</v>
      </c>
      <c r="L13" s="158">
        <f t="shared" si="6"/>
        <v>635836</v>
      </c>
      <c r="M13" s="159">
        <f t="shared" si="1"/>
        <v>0.78929421302010105</v>
      </c>
      <c r="P13" s="157" t="s">
        <v>107</v>
      </c>
      <c r="Q13" s="158">
        <v>27655</v>
      </c>
      <c r="R13" s="158">
        <v>27498</v>
      </c>
      <c r="S13" s="158">
        <v>8220</v>
      </c>
      <c r="T13" s="158">
        <v>27497</v>
      </c>
      <c r="U13" s="158">
        <v>26999</v>
      </c>
      <c r="V13" s="158">
        <v>28748</v>
      </c>
      <c r="W13" s="160">
        <f>IFERROR(V13/U13-1,"-")</f>
        <v>6.4780177043594289E-2</v>
      </c>
      <c r="X13" s="159">
        <f t="shared" si="7"/>
        <v>4.5457851480107614E-2</v>
      </c>
      <c r="Y13" s="157">
        <f t="shared" si="8"/>
        <v>1749</v>
      </c>
      <c r="Z13" s="158">
        <f t="shared" si="9"/>
        <v>1250</v>
      </c>
      <c r="AA13" s="159">
        <f t="shared" si="3"/>
        <v>0.74368791390728473</v>
      </c>
    </row>
    <row r="14" spans="1:27" s="56" customFormat="1" x14ac:dyDescent="0.25">
      <c r="B14" s="162" t="s">
        <v>110</v>
      </c>
      <c r="C14" s="163">
        <v>1005229</v>
      </c>
      <c r="D14" s="163">
        <v>1057854</v>
      </c>
      <c r="E14" s="163">
        <v>293577</v>
      </c>
      <c r="F14" s="163">
        <v>1203568</v>
      </c>
      <c r="G14" s="163">
        <v>1342145</v>
      </c>
      <c r="H14" s="163">
        <v>1411877</v>
      </c>
      <c r="I14" s="165">
        <f t="shared" ref="I14:I21" si="10">IFERROR(H14/G14-1,"-")</f>
        <v>5.1955638176202967E-2</v>
      </c>
      <c r="J14" s="164">
        <f t="shared" si="4"/>
        <v>0.3346614939301642</v>
      </c>
      <c r="K14" s="162">
        <f t="shared" si="5"/>
        <v>69732</v>
      </c>
      <c r="L14" s="163">
        <f t="shared" si="6"/>
        <v>354023</v>
      </c>
      <c r="M14" s="164">
        <f t="shared" si="1"/>
        <v>0.35891111320691882</v>
      </c>
      <c r="P14" s="162" t="s">
        <v>110</v>
      </c>
      <c r="Q14" s="163">
        <v>7740</v>
      </c>
      <c r="R14" s="163">
        <v>7935</v>
      </c>
      <c r="S14" s="163">
        <v>2392</v>
      </c>
      <c r="T14" s="163">
        <v>9425</v>
      </c>
      <c r="U14" s="163">
        <v>8384</v>
      </c>
      <c r="V14" s="163">
        <v>10019</v>
      </c>
      <c r="W14" s="165">
        <f t="shared" ref="W14:W21" si="11">IFERROR(V14/U14-1,"-")</f>
        <v>0.19501431297709915</v>
      </c>
      <c r="X14" s="164">
        <f t="shared" si="7"/>
        <v>0.26263390044108381</v>
      </c>
      <c r="Y14" s="162">
        <f t="shared" si="8"/>
        <v>1635</v>
      </c>
      <c r="Z14" s="163">
        <f t="shared" si="9"/>
        <v>2084</v>
      </c>
      <c r="AA14" s="164">
        <f t="shared" si="3"/>
        <v>0.25918356788079472</v>
      </c>
    </row>
    <row r="15" spans="1:27" x14ac:dyDescent="0.25">
      <c r="A15" s="1"/>
      <c r="B15" s="162" t="s">
        <v>113</v>
      </c>
      <c r="C15" s="163">
        <v>446526</v>
      </c>
      <c r="D15" s="163">
        <v>383081</v>
      </c>
      <c r="E15" s="163">
        <v>111228</v>
      </c>
      <c r="F15" s="163">
        <v>304828</v>
      </c>
      <c r="G15" s="163">
        <v>345037</v>
      </c>
      <c r="H15" s="163">
        <v>354712</v>
      </c>
      <c r="I15" s="165">
        <f t="shared" si="10"/>
        <v>2.8040471021948399E-2</v>
      </c>
      <c r="J15" s="164">
        <f t="shared" si="4"/>
        <v>-7.4054834356180543E-2</v>
      </c>
      <c r="K15" s="162">
        <f t="shared" si="5"/>
        <v>9675</v>
      </c>
      <c r="L15" s="163">
        <f t="shared" si="6"/>
        <v>-28369</v>
      </c>
      <c r="M15" s="164">
        <f t="shared" si="1"/>
        <v>9.0170800139001195E-2</v>
      </c>
      <c r="P15" s="162" t="s">
        <v>113</v>
      </c>
      <c r="Q15" s="163">
        <v>9026</v>
      </c>
      <c r="R15" s="163">
        <v>8150</v>
      </c>
      <c r="S15" s="163">
        <v>2507</v>
      </c>
      <c r="T15" s="163">
        <v>6022</v>
      </c>
      <c r="U15" s="163">
        <v>5228</v>
      </c>
      <c r="V15" s="163">
        <v>5680</v>
      </c>
      <c r="W15" s="165">
        <f t="shared" si="11"/>
        <v>8.6457536342769759E-2</v>
      </c>
      <c r="X15" s="164">
        <f t="shared" si="7"/>
        <v>-0.30306748466257671</v>
      </c>
      <c r="Y15" s="162">
        <f t="shared" si="8"/>
        <v>452</v>
      </c>
      <c r="Z15" s="163">
        <f t="shared" si="9"/>
        <v>-2470</v>
      </c>
      <c r="AA15" s="164">
        <f t="shared" si="3"/>
        <v>0.14693708609271522</v>
      </c>
    </row>
    <row r="16" spans="1:27" x14ac:dyDescent="0.25">
      <c r="A16" s="1"/>
      <c r="B16" s="162" t="s">
        <v>116</v>
      </c>
      <c r="C16" s="163">
        <v>123054</v>
      </c>
      <c r="D16" s="163">
        <v>129430</v>
      </c>
      <c r="E16" s="163">
        <v>44912</v>
      </c>
      <c r="F16" s="163">
        <v>151055</v>
      </c>
      <c r="G16" s="163">
        <v>164095</v>
      </c>
      <c r="H16" s="163">
        <v>179238</v>
      </c>
      <c r="I16" s="165">
        <f t="shared" si="10"/>
        <v>9.2281909869283085E-2</v>
      </c>
      <c r="J16" s="164">
        <f t="shared" si="4"/>
        <v>0.38482577454994971</v>
      </c>
      <c r="K16" s="162">
        <f t="shared" si="5"/>
        <v>15143</v>
      </c>
      <c r="L16" s="163">
        <f t="shared" si="6"/>
        <v>49808</v>
      </c>
      <c r="M16" s="164">
        <f t="shared" si="1"/>
        <v>4.5563820438311357E-2</v>
      </c>
      <c r="P16" s="162" t="s">
        <v>116</v>
      </c>
      <c r="Q16" s="163">
        <v>1826</v>
      </c>
      <c r="R16" s="163">
        <v>1834</v>
      </c>
      <c r="S16" s="163">
        <v>460</v>
      </c>
      <c r="T16" s="163">
        <v>2376</v>
      </c>
      <c r="U16" s="163">
        <v>2600</v>
      </c>
      <c r="V16" s="163">
        <v>2129</v>
      </c>
      <c r="W16" s="165">
        <f t="shared" si="11"/>
        <v>-0.18115384615384611</v>
      </c>
      <c r="X16" s="164">
        <f t="shared" si="7"/>
        <v>0.16085059978189742</v>
      </c>
      <c r="Y16" s="162">
        <f t="shared" si="8"/>
        <v>-471</v>
      </c>
      <c r="Z16" s="163">
        <f t="shared" si="9"/>
        <v>295</v>
      </c>
      <c r="AA16" s="164">
        <f t="shared" si="3"/>
        <v>5.5075538079470202E-2</v>
      </c>
    </row>
    <row r="17" spans="1:27" x14ac:dyDescent="0.25">
      <c r="A17" s="1"/>
      <c r="B17" s="162" t="s">
        <v>123</v>
      </c>
      <c r="C17" s="163">
        <v>93146</v>
      </c>
      <c r="D17" s="163">
        <v>84403</v>
      </c>
      <c r="E17" s="163">
        <v>26447</v>
      </c>
      <c r="F17" s="163">
        <v>114780</v>
      </c>
      <c r="G17" s="163">
        <v>108016</v>
      </c>
      <c r="H17" s="163">
        <v>117706</v>
      </c>
      <c r="I17" s="165">
        <f t="shared" si="10"/>
        <v>8.9708932010072573E-2</v>
      </c>
      <c r="J17" s="164">
        <f t="shared" si="4"/>
        <v>0.39457128301126732</v>
      </c>
      <c r="K17" s="162">
        <f t="shared" si="5"/>
        <v>9690</v>
      </c>
      <c r="L17" s="163">
        <f t="shared" si="6"/>
        <v>33303</v>
      </c>
      <c r="M17" s="164">
        <f t="shared" si="1"/>
        <v>2.9921863937958895E-2</v>
      </c>
      <c r="P17" s="162" t="s">
        <v>123</v>
      </c>
      <c r="Q17" s="163">
        <v>477</v>
      </c>
      <c r="R17" s="163">
        <v>500</v>
      </c>
      <c r="S17" s="163">
        <v>236</v>
      </c>
      <c r="T17" s="163">
        <v>804</v>
      </c>
      <c r="U17" s="163">
        <v>715</v>
      </c>
      <c r="V17" s="163">
        <v>965</v>
      </c>
      <c r="W17" s="165">
        <f t="shared" si="11"/>
        <v>0.34965034965034958</v>
      </c>
      <c r="X17" s="164">
        <f t="shared" si="7"/>
        <v>0.92999999999999994</v>
      </c>
      <c r="Y17" s="162">
        <f t="shared" si="8"/>
        <v>250</v>
      </c>
      <c r="Z17" s="163">
        <f t="shared" si="9"/>
        <v>465</v>
      </c>
      <c r="AA17" s="164">
        <f t="shared" si="3"/>
        <v>2.4963783112582783E-2</v>
      </c>
    </row>
    <row r="18" spans="1:27" x14ac:dyDescent="0.25">
      <c r="A18" s="1"/>
      <c r="B18" s="162" t="s">
        <v>119</v>
      </c>
      <c r="C18" s="163">
        <v>109116</v>
      </c>
      <c r="D18" s="163">
        <v>107793</v>
      </c>
      <c r="E18" s="163">
        <v>46521</v>
      </c>
      <c r="F18" s="163">
        <v>118522</v>
      </c>
      <c r="G18" s="163">
        <v>122001</v>
      </c>
      <c r="H18" s="163">
        <v>127583</v>
      </c>
      <c r="I18" s="165">
        <f t="shared" si="10"/>
        <v>4.5753723330136609E-2</v>
      </c>
      <c r="J18" s="164">
        <f t="shared" si="4"/>
        <v>0.18359262660840692</v>
      </c>
      <c r="K18" s="162">
        <f t="shared" si="5"/>
        <v>5582</v>
      </c>
      <c r="L18" s="163">
        <f t="shared" si="6"/>
        <v>19790</v>
      </c>
      <c r="M18" s="164">
        <f t="shared" si="1"/>
        <v>3.2432681144517778E-2</v>
      </c>
      <c r="P18" s="162" t="s">
        <v>119</v>
      </c>
      <c r="Q18" s="163">
        <v>534</v>
      </c>
      <c r="R18" s="163">
        <v>611</v>
      </c>
      <c r="S18" s="163">
        <v>169</v>
      </c>
      <c r="T18" s="163">
        <v>589</v>
      </c>
      <c r="U18" s="163">
        <v>591</v>
      </c>
      <c r="V18" s="163">
        <v>687</v>
      </c>
      <c r="W18" s="165">
        <f t="shared" si="11"/>
        <v>0.1624365482233503</v>
      </c>
      <c r="X18" s="164">
        <f t="shared" si="7"/>
        <v>0.12438625204582654</v>
      </c>
      <c r="Y18" s="162">
        <f t="shared" si="8"/>
        <v>96</v>
      </c>
      <c r="Z18" s="163">
        <f t="shared" si="9"/>
        <v>76</v>
      </c>
      <c r="AA18" s="164">
        <f t="shared" si="3"/>
        <v>1.7772144039735101E-2</v>
      </c>
    </row>
    <row r="19" spans="1:27" x14ac:dyDescent="0.25">
      <c r="A19" s="161" t="s">
        <v>144</v>
      </c>
      <c r="B19" s="162" t="s">
        <v>128</v>
      </c>
      <c r="C19" s="163">
        <v>35388</v>
      </c>
      <c r="D19" s="163">
        <v>39365</v>
      </c>
      <c r="E19" s="163">
        <v>18196</v>
      </c>
      <c r="F19" s="163">
        <v>35711</v>
      </c>
      <c r="G19" s="163">
        <v>39814</v>
      </c>
      <c r="H19" s="163">
        <v>36578</v>
      </c>
      <c r="I19" s="165">
        <f t="shared" si="10"/>
        <v>-8.1277942432310235E-2</v>
      </c>
      <c r="J19" s="164">
        <f t="shared" si="4"/>
        <v>-7.0798933062365066E-2</v>
      </c>
      <c r="K19" s="162">
        <f t="shared" si="5"/>
        <v>-3236</v>
      </c>
      <c r="L19" s="163">
        <f t="shared" si="6"/>
        <v>-2787</v>
      </c>
      <c r="M19" s="164">
        <f t="shared" si="1"/>
        <v>9.2984379651220878E-3</v>
      </c>
      <c r="P19" s="162" t="s">
        <v>128</v>
      </c>
      <c r="Q19" s="163">
        <v>270</v>
      </c>
      <c r="R19" s="163">
        <v>150</v>
      </c>
      <c r="S19" s="163">
        <v>76</v>
      </c>
      <c r="T19" s="163">
        <v>91</v>
      </c>
      <c r="U19" s="163">
        <v>197</v>
      </c>
      <c r="V19" s="163">
        <v>107</v>
      </c>
      <c r="W19" s="165">
        <f t="shared" si="11"/>
        <v>-0.45685279187817263</v>
      </c>
      <c r="X19" s="164">
        <f t="shared" si="7"/>
        <v>-0.28666666666666663</v>
      </c>
      <c r="Y19" s="162">
        <f t="shared" si="8"/>
        <v>-90</v>
      </c>
      <c r="Z19" s="163">
        <f t="shared" si="9"/>
        <v>-43</v>
      </c>
      <c r="AA19" s="164">
        <f t="shared" si="3"/>
        <v>2.768004966887417E-3</v>
      </c>
    </row>
    <row r="20" spans="1:27" x14ac:dyDescent="0.25">
      <c r="A20" s="167" t="s">
        <v>145</v>
      </c>
      <c r="B20" s="162" t="s">
        <v>131</v>
      </c>
      <c r="C20" s="163">
        <v>56936</v>
      </c>
      <c r="D20" s="163">
        <v>49945</v>
      </c>
      <c r="E20" s="163">
        <v>25256</v>
      </c>
      <c r="F20" s="163">
        <v>28361</v>
      </c>
      <c r="G20" s="163">
        <v>37470</v>
      </c>
      <c r="H20" s="163">
        <v>33955</v>
      </c>
      <c r="I20" s="165">
        <f t="shared" si="10"/>
        <v>-9.3808380037363248E-2</v>
      </c>
      <c r="J20" s="164">
        <f t="shared" si="4"/>
        <v>-0.32015216738412255</v>
      </c>
      <c r="K20" s="162">
        <f t="shared" si="5"/>
        <v>-3515</v>
      </c>
      <c r="L20" s="163">
        <f t="shared" si="6"/>
        <v>-15990</v>
      </c>
      <c r="M20" s="164">
        <f t="shared" si="1"/>
        <v>8.631649108910287E-3</v>
      </c>
      <c r="P20" s="162" t="s">
        <v>131</v>
      </c>
      <c r="Q20" s="163">
        <v>305</v>
      </c>
      <c r="R20" s="163">
        <v>300</v>
      </c>
      <c r="S20" s="163">
        <v>113</v>
      </c>
      <c r="T20" s="163">
        <v>120</v>
      </c>
      <c r="U20" s="163">
        <v>168</v>
      </c>
      <c r="V20" s="163">
        <v>109</v>
      </c>
      <c r="W20" s="165">
        <f t="shared" si="11"/>
        <v>-0.35119047619047616</v>
      </c>
      <c r="X20" s="164">
        <f t="shared" si="7"/>
        <v>-0.63666666666666671</v>
      </c>
      <c r="Y20" s="162">
        <f t="shared" si="8"/>
        <v>-59</v>
      </c>
      <c r="Z20" s="163">
        <f t="shared" si="9"/>
        <v>-191</v>
      </c>
      <c r="AA20" s="164">
        <f t="shared" si="3"/>
        <v>2.8197433774834438E-3</v>
      </c>
    </row>
    <row r="21" spans="1:27" x14ac:dyDescent="0.25">
      <c r="B21" s="168" t="s">
        <v>145</v>
      </c>
      <c r="C21" s="169">
        <f t="shared" ref="C21:H21" si="12">C13-SUM(C14:C20)</f>
        <v>596821</v>
      </c>
      <c r="D21" s="169">
        <f t="shared" si="12"/>
        <v>617202</v>
      </c>
      <c r="E21" s="169">
        <f t="shared" si="12"/>
        <v>209093</v>
      </c>
      <c r="F21" s="169">
        <f t="shared" si="12"/>
        <v>682461</v>
      </c>
      <c r="G21" s="169">
        <f t="shared" si="12"/>
        <v>769267</v>
      </c>
      <c r="H21" s="169">
        <f t="shared" si="12"/>
        <v>843260</v>
      </c>
      <c r="I21" s="171">
        <f t="shared" si="10"/>
        <v>9.6186369621990897E-2</v>
      </c>
      <c r="J21" s="170">
        <f t="shared" si="4"/>
        <v>0.36626258502078746</v>
      </c>
      <c r="K21" s="168">
        <f>H21-G21</f>
        <v>73993</v>
      </c>
      <c r="L21" s="169">
        <f t="shared" si="6"/>
        <v>226058</v>
      </c>
      <c r="M21" s="170">
        <f t="shared" si="1"/>
        <v>0.2143638470793606</v>
      </c>
      <c r="P21" s="168" t="s">
        <v>145</v>
      </c>
      <c r="Q21" s="169">
        <f t="shared" ref="Q21:V21" si="13">Q13-SUM(Q14:Q20)</f>
        <v>7477</v>
      </c>
      <c r="R21" s="169">
        <f t="shared" si="13"/>
        <v>8018</v>
      </c>
      <c r="S21" s="169">
        <f t="shared" si="13"/>
        <v>2267</v>
      </c>
      <c r="T21" s="169">
        <f t="shared" si="13"/>
        <v>8070</v>
      </c>
      <c r="U21" s="169">
        <f t="shared" si="13"/>
        <v>9116</v>
      </c>
      <c r="V21" s="169">
        <f t="shared" si="13"/>
        <v>9052</v>
      </c>
      <c r="W21" s="171">
        <f t="shared" si="11"/>
        <v>-7.0206230802983827E-3</v>
      </c>
      <c r="X21" s="170">
        <f t="shared" si="7"/>
        <v>0.12895984035919184</v>
      </c>
      <c r="Y21" s="168">
        <f>V21-U21</f>
        <v>-64</v>
      </c>
      <c r="Z21" s="169">
        <f t="shared" si="9"/>
        <v>1034</v>
      </c>
      <c r="AA21" s="170">
        <f t="shared" si="3"/>
        <v>0.2341680463576159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1224651</v>
      </c>
      <c r="D23" s="176">
        <f t="shared" ref="D23:H23" si="14">D24+D27</f>
        <v>1258597</v>
      </c>
      <c r="E23" s="176">
        <f t="shared" si="14"/>
        <v>392108</v>
      </c>
      <c r="F23" s="176">
        <f t="shared" si="14"/>
        <v>1364048</v>
      </c>
      <c r="G23" s="176">
        <f t="shared" si="14"/>
        <v>1413267</v>
      </c>
      <c r="H23" s="176">
        <f t="shared" si="14"/>
        <v>1446098</v>
      </c>
      <c r="I23" s="177">
        <f>IFERROR(H23/G23-1,"-")</f>
        <v>2.3230571434838643E-2</v>
      </c>
      <c r="J23" s="177">
        <f>IFERROR(H23/D23-1,"-")</f>
        <v>0.14897620127808975</v>
      </c>
      <c r="K23" s="176">
        <f>H23-G23</f>
        <v>32831</v>
      </c>
      <c r="L23" s="176">
        <f>H23-D23</f>
        <v>187501</v>
      </c>
      <c r="M23" s="177">
        <f t="shared" ref="M23:M35" si="15">H23/H$9</f>
        <v>0.36761038177284489</v>
      </c>
    </row>
    <row r="24" spans="1:27" x14ac:dyDescent="0.25">
      <c r="B24" s="157" t="s">
        <v>97</v>
      </c>
      <c r="C24" s="158">
        <v>150340</v>
      </c>
      <c r="D24" s="158">
        <v>171909</v>
      </c>
      <c r="E24" s="158">
        <v>76995</v>
      </c>
      <c r="F24" s="158">
        <v>163020</v>
      </c>
      <c r="G24" s="158">
        <v>133462</v>
      </c>
      <c r="H24" s="158">
        <v>119181</v>
      </c>
      <c r="I24" s="160">
        <f>IFERROR(H24/G24-1,"-")</f>
        <v>-0.10700424090752425</v>
      </c>
      <c r="J24" s="159">
        <f t="shared" ref="J24:J35" si="16">IFERROR(H24/D24-1,"-")</f>
        <v>-0.30672041603406452</v>
      </c>
      <c r="K24" s="157">
        <f t="shared" ref="K24:K34" si="17">H24-G24</f>
        <v>-14281</v>
      </c>
      <c r="L24" s="158">
        <f t="shared" ref="L24:L35" si="18">H24-D24</f>
        <v>-52728</v>
      </c>
      <c r="M24" s="159">
        <f t="shared" si="15"/>
        <v>3.0296821453365836E-2</v>
      </c>
    </row>
    <row r="25" spans="1:27" x14ac:dyDescent="0.25">
      <c r="B25" s="162" t="s">
        <v>103</v>
      </c>
      <c r="C25" s="163">
        <v>66627</v>
      </c>
      <c r="D25" s="163">
        <v>79432</v>
      </c>
      <c r="E25" s="163">
        <v>39125</v>
      </c>
      <c r="F25" s="163">
        <v>64949</v>
      </c>
      <c r="G25" s="163">
        <v>52235</v>
      </c>
      <c r="H25" s="163">
        <v>41359</v>
      </c>
      <c r="I25" s="165">
        <f>IFERROR(H25/G25-1,"-")</f>
        <v>-0.20821288408155447</v>
      </c>
      <c r="J25" s="164">
        <f t="shared" si="16"/>
        <v>-0.4793156410514654</v>
      </c>
      <c r="K25" s="162">
        <f t="shared" si="17"/>
        <v>-10876</v>
      </c>
      <c r="L25" s="163">
        <f t="shared" si="18"/>
        <v>-38073</v>
      </c>
      <c r="M25" s="164">
        <f t="shared" si="15"/>
        <v>1.0513808732010618E-2</v>
      </c>
    </row>
    <row r="26" spans="1:27" x14ac:dyDescent="0.25">
      <c r="B26" s="162" t="s">
        <v>100</v>
      </c>
      <c r="C26" s="163">
        <v>83713</v>
      </c>
      <c r="D26" s="163">
        <v>92477</v>
      </c>
      <c r="E26" s="163">
        <v>37870</v>
      </c>
      <c r="F26" s="163">
        <v>98071</v>
      </c>
      <c r="G26" s="163">
        <v>81227</v>
      </c>
      <c r="H26" s="163">
        <v>77822</v>
      </c>
      <c r="I26" s="165">
        <f>IFERROR(H26/G26-1,"-")</f>
        <v>-4.1919558767404941E-2</v>
      </c>
      <c r="J26" s="164">
        <f t="shared" si="16"/>
        <v>-0.15847183624036243</v>
      </c>
      <c r="K26" s="162">
        <f t="shared" si="17"/>
        <v>-3405</v>
      </c>
      <c r="L26" s="163">
        <f t="shared" si="18"/>
        <v>-14655</v>
      </c>
      <c r="M26" s="164">
        <f t="shared" si="15"/>
        <v>1.9783012721355214E-2</v>
      </c>
    </row>
    <row r="27" spans="1:27" x14ac:dyDescent="0.25">
      <c r="B27" s="157" t="s">
        <v>107</v>
      </c>
      <c r="C27" s="158">
        <v>1074311</v>
      </c>
      <c r="D27" s="158">
        <v>1086688</v>
      </c>
      <c r="E27" s="158">
        <v>315113</v>
      </c>
      <c r="F27" s="158">
        <v>1201028</v>
      </c>
      <c r="G27" s="158">
        <v>1279805</v>
      </c>
      <c r="H27" s="158">
        <v>1326917</v>
      </c>
      <c r="I27" s="160">
        <f>IFERROR(H27/G27-1,"-")</f>
        <v>3.681185805650089E-2</v>
      </c>
      <c r="J27" s="159">
        <f t="shared" si="16"/>
        <v>0.22106529196972824</v>
      </c>
      <c r="K27" s="157">
        <f t="shared" si="17"/>
        <v>47112</v>
      </c>
      <c r="L27" s="158">
        <f t="shared" si="18"/>
        <v>240229</v>
      </c>
      <c r="M27" s="159">
        <f t="shared" si="15"/>
        <v>0.33731356031947907</v>
      </c>
    </row>
    <row r="28" spans="1:27" x14ac:dyDescent="0.25">
      <c r="B28" s="162" t="s">
        <v>110</v>
      </c>
      <c r="C28" s="163">
        <v>483518</v>
      </c>
      <c r="D28" s="163">
        <v>505626</v>
      </c>
      <c r="E28" s="163">
        <v>130049</v>
      </c>
      <c r="F28" s="163">
        <v>602030</v>
      </c>
      <c r="G28" s="163">
        <v>652978</v>
      </c>
      <c r="H28" s="163">
        <v>675806</v>
      </c>
      <c r="I28" s="165">
        <f t="shared" ref="I28:I35" si="19">IFERROR(H28/G28-1,"-")</f>
        <v>3.4959830193360242E-2</v>
      </c>
      <c r="J28" s="164">
        <f t="shared" si="16"/>
        <v>0.33657288193249557</v>
      </c>
      <c r="K28" s="162">
        <f t="shared" si="17"/>
        <v>22828</v>
      </c>
      <c r="L28" s="163">
        <f t="shared" si="18"/>
        <v>170180</v>
      </c>
      <c r="M28" s="164">
        <f t="shared" si="15"/>
        <v>0.1717956194285444</v>
      </c>
    </row>
    <row r="29" spans="1:27" x14ac:dyDescent="0.25">
      <c r="B29" s="162" t="s">
        <v>113</v>
      </c>
      <c r="C29" s="163">
        <v>174491</v>
      </c>
      <c r="D29" s="163">
        <v>159698</v>
      </c>
      <c r="E29" s="163">
        <v>42812</v>
      </c>
      <c r="F29" s="163">
        <v>142589</v>
      </c>
      <c r="G29" s="163">
        <v>152894</v>
      </c>
      <c r="H29" s="163">
        <v>153251</v>
      </c>
      <c r="I29" s="165">
        <f t="shared" si="19"/>
        <v>2.3349510118120254E-3</v>
      </c>
      <c r="J29" s="164">
        <f t="shared" si="16"/>
        <v>-4.0369948277373502E-2</v>
      </c>
      <c r="K29" s="162">
        <f t="shared" si="17"/>
        <v>357</v>
      </c>
      <c r="L29" s="163">
        <f t="shared" si="18"/>
        <v>-6447</v>
      </c>
      <c r="M29" s="164">
        <f t="shared" si="15"/>
        <v>3.8957704538053611E-2</v>
      </c>
    </row>
    <row r="30" spans="1:27" x14ac:dyDescent="0.25">
      <c r="B30" s="162" t="s">
        <v>116</v>
      </c>
      <c r="C30" s="163">
        <v>38618</v>
      </c>
      <c r="D30" s="163">
        <v>40106</v>
      </c>
      <c r="E30" s="163">
        <v>15351</v>
      </c>
      <c r="F30" s="163">
        <v>48064</v>
      </c>
      <c r="G30" s="163">
        <v>43085</v>
      </c>
      <c r="H30" s="163">
        <v>39130</v>
      </c>
      <c r="I30" s="165">
        <f t="shared" si="19"/>
        <v>-9.1795288383428097E-2</v>
      </c>
      <c r="J30" s="164">
        <f t="shared" si="16"/>
        <v>-2.433551089612529E-2</v>
      </c>
      <c r="K30" s="162">
        <f t="shared" si="17"/>
        <v>-3955</v>
      </c>
      <c r="L30" s="163">
        <f t="shared" si="18"/>
        <v>-976</v>
      </c>
      <c r="M30" s="164">
        <f t="shared" si="15"/>
        <v>9.9471780188973499E-3</v>
      </c>
    </row>
    <row r="31" spans="1:27" x14ac:dyDescent="0.25">
      <c r="B31" s="162" t="s">
        <v>123</v>
      </c>
      <c r="C31" s="163">
        <v>50009</v>
      </c>
      <c r="D31" s="163">
        <v>44376</v>
      </c>
      <c r="E31" s="163">
        <v>13069</v>
      </c>
      <c r="F31" s="163">
        <v>60557</v>
      </c>
      <c r="G31" s="163">
        <v>53525</v>
      </c>
      <c r="H31" s="163">
        <v>56756</v>
      </c>
      <c r="I31" s="165">
        <f t="shared" si="19"/>
        <v>6.0364315740308205E-2</v>
      </c>
      <c r="J31" s="164">
        <f t="shared" si="16"/>
        <v>0.27897962862808723</v>
      </c>
      <c r="K31" s="162">
        <f t="shared" si="17"/>
        <v>3231</v>
      </c>
      <c r="L31" s="163">
        <f t="shared" si="18"/>
        <v>12380</v>
      </c>
      <c r="M31" s="164">
        <f t="shared" si="15"/>
        <v>1.4427856775889036E-2</v>
      </c>
    </row>
    <row r="32" spans="1:27" x14ac:dyDescent="0.25">
      <c r="B32" s="162" t="s">
        <v>119</v>
      </c>
      <c r="C32" s="163">
        <v>60501</v>
      </c>
      <c r="D32" s="163">
        <v>59217</v>
      </c>
      <c r="E32" s="163">
        <v>23184</v>
      </c>
      <c r="F32" s="163">
        <v>70989</v>
      </c>
      <c r="G32" s="163">
        <v>67565</v>
      </c>
      <c r="H32" s="163">
        <v>69438</v>
      </c>
      <c r="I32" s="165">
        <f t="shared" si="19"/>
        <v>2.7721453415229691E-2</v>
      </c>
      <c r="J32" s="164">
        <f t="shared" si="16"/>
        <v>0.1726024621308071</v>
      </c>
      <c r="K32" s="162">
        <f t="shared" si="17"/>
        <v>1873</v>
      </c>
      <c r="L32" s="163">
        <f t="shared" si="18"/>
        <v>10221</v>
      </c>
      <c r="M32" s="164">
        <f t="shared" si="15"/>
        <v>1.7651728782933661E-2</v>
      </c>
    </row>
    <row r="33" spans="2:13" x14ac:dyDescent="0.25">
      <c r="B33" s="162" t="s">
        <v>128</v>
      </c>
      <c r="C33" s="163">
        <v>19962</v>
      </c>
      <c r="D33" s="163">
        <v>23361</v>
      </c>
      <c r="E33" s="163">
        <v>9553</v>
      </c>
      <c r="F33" s="163">
        <v>18086</v>
      </c>
      <c r="G33" s="163">
        <v>18929</v>
      </c>
      <c r="H33" s="163">
        <v>18717</v>
      </c>
      <c r="I33" s="165">
        <f t="shared" si="19"/>
        <v>-1.1199746420835766E-2</v>
      </c>
      <c r="J33" s="164">
        <f t="shared" si="16"/>
        <v>-0.19879285989469631</v>
      </c>
      <c r="K33" s="162">
        <f t="shared" si="17"/>
        <v>-212</v>
      </c>
      <c r="L33" s="163">
        <f t="shared" si="18"/>
        <v>-4644</v>
      </c>
      <c r="M33" s="164">
        <f t="shared" si="15"/>
        <v>4.758020214150312E-3</v>
      </c>
    </row>
    <row r="34" spans="2:13" x14ac:dyDescent="0.25">
      <c r="B34" s="162" t="s">
        <v>131</v>
      </c>
      <c r="C34" s="163">
        <v>25799</v>
      </c>
      <c r="D34" s="163">
        <v>24098</v>
      </c>
      <c r="E34" s="163">
        <v>11512</v>
      </c>
      <c r="F34" s="163">
        <v>14067</v>
      </c>
      <c r="G34" s="163">
        <v>18350</v>
      </c>
      <c r="H34" s="163">
        <v>16780</v>
      </c>
      <c r="I34" s="165">
        <f t="shared" si="19"/>
        <v>-8.5558583106267072E-2</v>
      </c>
      <c r="J34" s="164">
        <f t="shared" si="16"/>
        <v>-0.30367665366420449</v>
      </c>
      <c r="K34" s="162">
        <f t="shared" si="17"/>
        <v>-1570</v>
      </c>
      <c r="L34" s="163">
        <f t="shared" si="18"/>
        <v>-7318</v>
      </c>
      <c r="M34" s="164">
        <f t="shared" si="15"/>
        <v>4.2656183786633668E-3</v>
      </c>
    </row>
    <row r="35" spans="2:13" x14ac:dyDescent="0.25">
      <c r="B35" s="168" t="s">
        <v>145</v>
      </c>
      <c r="C35" s="169">
        <f t="shared" ref="C35:H35" si="20">C27-SUM(C28:C34)</f>
        <v>221413</v>
      </c>
      <c r="D35" s="169">
        <f t="shared" si="20"/>
        <v>230206</v>
      </c>
      <c r="E35" s="169">
        <f t="shared" si="20"/>
        <v>69583</v>
      </c>
      <c r="F35" s="169">
        <f t="shared" si="20"/>
        <v>244646</v>
      </c>
      <c r="G35" s="169">
        <f t="shared" si="20"/>
        <v>272479</v>
      </c>
      <c r="H35" s="169">
        <f t="shared" si="20"/>
        <v>297039</v>
      </c>
      <c r="I35" s="171">
        <f t="shared" si="19"/>
        <v>9.0135386580250332E-2</v>
      </c>
      <c r="J35" s="170">
        <f t="shared" si="16"/>
        <v>0.29031823670972945</v>
      </c>
      <c r="K35" s="168">
        <f>H35-G35</f>
        <v>24560</v>
      </c>
      <c r="L35" s="169">
        <f t="shared" si="18"/>
        <v>66833</v>
      </c>
      <c r="M35" s="170">
        <f t="shared" si="15"/>
        <v>7.5509834182347302E-2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649772</v>
      </c>
      <c r="D37" s="176">
        <f t="shared" ref="D37:H37" si="21">D38+D41</f>
        <v>666321</v>
      </c>
      <c r="E37" s="176">
        <f t="shared" si="21"/>
        <v>187280</v>
      </c>
      <c r="F37" s="176">
        <f t="shared" si="21"/>
        <v>684003</v>
      </c>
      <c r="G37" s="176">
        <f t="shared" si="21"/>
        <v>742839</v>
      </c>
      <c r="H37" s="176">
        <f t="shared" si="21"/>
        <v>789580</v>
      </c>
      <c r="I37" s="177">
        <f>IFERROR(H37/G37-1,"-")</f>
        <v>6.2922113674699354E-2</v>
      </c>
      <c r="J37" s="177">
        <f>IFERROR(H37/D37-1,"-")</f>
        <v>0.18498441441887614</v>
      </c>
      <c r="K37" s="176">
        <f>H37-G37</f>
        <v>46741</v>
      </c>
      <c r="L37" s="176">
        <f>H37-D37</f>
        <v>123259</v>
      </c>
      <c r="M37" s="177">
        <f t="shared" ref="M37:M49" si="22">H37/H$9</f>
        <v>0.20071793560339815</v>
      </c>
    </row>
    <row r="38" spans="2:13" x14ac:dyDescent="0.25">
      <c r="B38" s="157" t="s">
        <v>97</v>
      </c>
      <c r="C38" s="158">
        <v>72450</v>
      </c>
      <c r="D38" s="158">
        <v>74708</v>
      </c>
      <c r="E38" s="158">
        <v>21241</v>
      </c>
      <c r="F38" s="158">
        <v>77119</v>
      </c>
      <c r="G38" s="158">
        <v>75690</v>
      </c>
      <c r="H38" s="158">
        <v>75512</v>
      </c>
      <c r="I38" s="160">
        <f>IFERROR(H38/G38-1,"-")</f>
        <v>-2.3516977143611673E-3</v>
      </c>
      <c r="J38" s="159">
        <f t="shared" ref="J38:J49" si="23">IFERROR(H38/D38-1,"-")</f>
        <v>1.0761899662686814E-2</v>
      </c>
      <c r="K38" s="157">
        <f t="shared" ref="K38:K48" si="24">H38-G38</f>
        <v>-178</v>
      </c>
      <c r="L38" s="158">
        <f t="shared" ref="L38:L49" si="25">H38-D38</f>
        <v>804</v>
      </c>
      <c r="M38" s="159">
        <f t="shared" si="22"/>
        <v>1.9195791120955194E-2</v>
      </c>
    </row>
    <row r="39" spans="2:13" x14ac:dyDescent="0.25">
      <c r="B39" s="162" t="s">
        <v>103</v>
      </c>
      <c r="C39" s="163">
        <v>10903</v>
      </c>
      <c r="D39" s="163">
        <v>16799</v>
      </c>
      <c r="E39" s="163">
        <v>3549</v>
      </c>
      <c r="F39" s="163">
        <v>17667</v>
      </c>
      <c r="G39" s="163">
        <v>27269</v>
      </c>
      <c r="H39" s="163">
        <v>29741</v>
      </c>
      <c r="I39" s="165">
        <f>IFERROR(H39/G39-1,"-")</f>
        <v>9.0652389159851854E-2</v>
      </c>
      <c r="J39" s="164">
        <f t="shared" si="23"/>
        <v>0.77040300017858199</v>
      </c>
      <c r="K39" s="162">
        <f t="shared" si="24"/>
        <v>2472</v>
      </c>
      <c r="L39" s="163">
        <f t="shared" si="25"/>
        <v>12942</v>
      </c>
      <c r="M39" s="164">
        <f t="shared" si="22"/>
        <v>7.5604145530290337E-3</v>
      </c>
    </row>
    <row r="40" spans="2:13" x14ac:dyDescent="0.25">
      <c r="B40" s="162" t="s">
        <v>100</v>
      </c>
      <c r="C40" s="163">
        <v>61547</v>
      </c>
      <c r="D40" s="163">
        <v>57909</v>
      </c>
      <c r="E40" s="163">
        <v>17692</v>
      </c>
      <c r="F40" s="163">
        <v>59452</v>
      </c>
      <c r="G40" s="163">
        <v>48421</v>
      </c>
      <c r="H40" s="163">
        <v>45771</v>
      </c>
      <c r="I40" s="165">
        <f>IFERROR(H40/G40-1,"-")</f>
        <v>-5.4728320356869919E-2</v>
      </c>
      <c r="J40" s="164">
        <f t="shared" si="23"/>
        <v>-0.20960472465419888</v>
      </c>
      <c r="K40" s="162">
        <f t="shared" si="24"/>
        <v>-2650</v>
      </c>
      <c r="L40" s="163">
        <f t="shared" si="25"/>
        <v>-12138</v>
      </c>
      <c r="M40" s="164">
        <f t="shared" si="22"/>
        <v>1.163537656792616E-2</v>
      </c>
    </row>
    <row r="41" spans="2:13" x14ac:dyDescent="0.25">
      <c r="B41" s="157" t="s">
        <v>107</v>
      </c>
      <c r="C41" s="158">
        <v>577322</v>
      </c>
      <c r="D41" s="158">
        <v>591613</v>
      </c>
      <c r="E41" s="158">
        <v>166039</v>
      </c>
      <c r="F41" s="158">
        <v>606884</v>
      </c>
      <c r="G41" s="158">
        <v>667149</v>
      </c>
      <c r="H41" s="158">
        <v>714068</v>
      </c>
      <c r="I41" s="160">
        <f>IFERROR(H41/G41-1,"-")</f>
        <v>7.0327617968399814E-2</v>
      </c>
      <c r="J41" s="159">
        <f t="shared" si="23"/>
        <v>0.2069849715946066</v>
      </c>
      <c r="K41" s="157">
        <f t="shared" si="24"/>
        <v>46919</v>
      </c>
      <c r="L41" s="158">
        <f t="shared" si="25"/>
        <v>122455</v>
      </c>
      <c r="M41" s="159">
        <f t="shared" si="22"/>
        <v>0.18152214448244297</v>
      </c>
    </row>
    <row r="42" spans="2:13" x14ac:dyDescent="0.25">
      <c r="B42" s="162" t="s">
        <v>110</v>
      </c>
      <c r="C42" s="163">
        <v>292164</v>
      </c>
      <c r="D42" s="163">
        <v>321112</v>
      </c>
      <c r="E42" s="163">
        <v>79752</v>
      </c>
      <c r="F42" s="163">
        <v>314435</v>
      </c>
      <c r="G42" s="163">
        <v>345074</v>
      </c>
      <c r="H42" s="163">
        <v>381348</v>
      </c>
      <c r="I42" s="165">
        <f t="shared" ref="I42:I49" si="26">IFERROR(H42/G42-1,"-")</f>
        <v>0.10511948161843554</v>
      </c>
      <c r="J42" s="164">
        <f t="shared" si="23"/>
        <v>0.18758563990134292</v>
      </c>
      <c r="K42" s="162">
        <f t="shared" si="24"/>
        <v>36274</v>
      </c>
      <c r="L42" s="163">
        <f t="shared" si="25"/>
        <v>60236</v>
      </c>
      <c r="M42" s="164">
        <f t="shared" si="22"/>
        <v>9.6941897346037989E-2</v>
      </c>
    </row>
    <row r="43" spans="2:13" x14ac:dyDescent="0.25">
      <c r="B43" s="162" t="s">
        <v>113</v>
      </c>
      <c r="C43" s="163">
        <v>48003</v>
      </c>
      <c r="D43" s="163">
        <v>35271</v>
      </c>
      <c r="E43" s="163">
        <v>9908</v>
      </c>
      <c r="F43" s="163">
        <v>24279</v>
      </c>
      <c r="G43" s="163">
        <v>29939</v>
      </c>
      <c r="H43" s="163">
        <v>27920</v>
      </c>
      <c r="I43" s="165">
        <f t="shared" si="26"/>
        <v>-6.7437122148368389E-2</v>
      </c>
      <c r="J43" s="164">
        <f t="shared" si="23"/>
        <v>-0.2084148450568456</v>
      </c>
      <c r="K43" s="162">
        <f t="shared" si="24"/>
        <v>-2019</v>
      </c>
      <c r="L43" s="163">
        <f t="shared" si="25"/>
        <v>-7351</v>
      </c>
      <c r="M43" s="164">
        <f t="shared" si="22"/>
        <v>7.0975009018046003E-3</v>
      </c>
    </row>
    <row r="44" spans="2:13" x14ac:dyDescent="0.25">
      <c r="B44" s="162" t="s">
        <v>116</v>
      </c>
      <c r="C44" s="163">
        <v>13816</v>
      </c>
      <c r="D44" s="163">
        <v>15360</v>
      </c>
      <c r="E44" s="163">
        <v>5520</v>
      </c>
      <c r="F44" s="163">
        <v>16018</v>
      </c>
      <c r="G44" s="163">
        <v>18368</v>
      </c>
      <c r="H44" s="163">
        <v>18090</v>
      </c>
      <c r="I44" s="165">
        <f t="shared" si="26"/>
        <v>-1.5135017421602837E-2</v>
      </c>
      <c r="J44" s="164">
        <f t="shared" si="23"/>
        <v>0.177734375</v>
      </c>
      <c r="K44" s="162">
        <f t="shared" si="24"/>
        <v>-278</v>
      </c>
      <c r="L44" s="163">
        <f t="shared" si="25"/>
        <v>2730</v>
      </c>
      <c r="M44" s="164">
        <f t="shared" si="22"/>
        <v>4.5986314940417343E-3</v>
      </c>
    </row>
    <row r="45" spans="2:13" x14ac:dyDescent="0.25">
      <c r="B45" s="162" t="s">
        <v>123</v>
      </c>
      <c r="C45" s="163">
        <v>26311</v>
      </c>
      <c r="D45" s="163">
        <v>25353</v>
      </c>
      <c r="E45" s="163">
        <v>6351</v>
      </c>
      <c r="F45" s="163">
        <v>28378</v>
      </c>
      <c r="G45" s="163">
        <v>27080</v>
      </c>
      <c r="H45" s="163">
        <v>29492</v>
      </c>
      <c r="I45" s="165">
        <f t="shared" si="26"/>
        <v>8.9069423929099001E-2</v>
      </c>
      <c r="J45" s="164">
        <f t="shared" si="23"/>
        <v>0.16325484163609838</v>
      </c>
      <c r="K45" s="162">
        <f t="shared" si="24"/>
        <v>2412</v>
      </c>
      <c r="L45" s="163">
        <f t="shared" si="25"/>
        <v>4139</v>
      </c>
      <c r="M45" s="164">
        <f t="shared" si="22"/>
        <v>7.497116640258642E-3</v>
      </c>
    </row>
    <row r="46" spans="2:13" x14ac:dyDescent="0.25">
      <c r="B46" s="162" t="s">
        <v>119</v>
      </c>
      <c r="C46" s="163">
        <v>29692</v>
      </c>
      <c r="D46" s="163">
        <v>30255</v>
      </c>
      <c r="E46" s="163">
        <v>11187</v>
      </c>
      <c r="F46" s="163">
        <v>27514</v>
      </c>
      <c r="G46" s="163">
        <v>32188</v>
      </c>
      <c r="H46" s="163">
        <v>32297</v>
      </c>
      <c r="I46" s="165">
        <f t="shared" si="26"/>
        <v>3.3863551634150113E-3</v>
      </c>
      <c r="J46" s="164">
        <f t="shared" si="23"/>
        <v>6.7492976367542479E-2</v>
      </c>
      <c r="K46" s="162">
        <f t="shared" si="24"/>
        <v>109</v>
      </c>
      <c r="L46" s="163">
        <f t="shared" si="25"/>
        <v>2042</v>
      </c>
      <c r="M46" s="164">
        <f t="shared" si="22"/>
        <v>8.2101714407443842E-3</v>
      </c>
    </row>
    <row r="47" spans="2:13" x14ac:dyDescent="0.25">
      <c r="B47" s="162" t="s">
        <v>128</v>
      </c>
      <c r="C47" s="163">
        <v>7646</v>
      </c>
      <c r="D47" s="163">
        <v>7058</v>
      </c>
      <c r="E47" s="163">
        <v>3359</v>
      </c>
      <c r="F47" s="163">
        <v>7672</v>
      </c>
      <c r="G47" s="163">
        <v>8104</v>
      </c>
      <c r="H47" s="163">
        <v>7384</v>
      </c>
      <c r="I47" s="165">
        <f t="shared" si="26"/>
        <v>-8.8845014807502509E-2</v>
      </c>
      <c r="J47" s="164">
        <f t="shared" si="23"/>
        <v>4.618872201756874E-2</v>
      </c>
      <c r="K47" s="162">
        <f t="shared" si="24"/>
        <v>-720</v>
      </c>
      <c r="L47" s="163">
        <f t="shared" si="25"/>
        <v>326</v>
      </c>
      <c r="M47" s="164">
        <f t="shared" si="22"/>
        <v>1.8770754533998988E-3</v>
      </c>
    </row>
    <row r="48" spans="2:13" x14ac:dyDescent="0.25">
      <c r="B48" s="162" t="s">
        <v>131</v>
      </c>
      <c r="C48" s="163">
        <v>11514</v>
      </c>
      <c r="D48" s="163">
        <v>9739</v>
      </c>
      <c r="E48" s="163">
        <v>5044</v>
      </c>
      <c r="F48" s="163">
        <v>6580</v>
      </c>
      <c r="G48" s="163">
        <v>8717</v>
      </c>
      <c r="H48" s="163">
        <v>7001</v>
      </c>
      <c r="I48" s="165">
        <f t="shared" si="26"/>
        <v>-0.19685671676035332</v>
      </c>
      <c r="J48" s="164">
        <f t="shared" si="23"/>
        <v>-0.28113769380839926</v>
      </c>
      <c r="K48" s="162">
        <f t="shared" si="24"/>
        <v>-1716</v>
      </c>
      <c r="L48" s="163">
        <f t="shared" si="25"/>
        <v>-2738</v>
      </c>
      <c r="M48" s="164">
        <f t="shared" si="22"/>
        <v>1.7797136036366049E-3</v>
      </c>
    </row>
    <row r="49" spans="2:13" x14ac:dyDescent="0.25">
      <c r="B49" s="168" t="s">
        <v>145</v>
      </c>
      <c r="C49" s="169">
        <f t="shared" ref="C49:H49" si="27">C41-SUM(C42:C48)</f>
        <v>148176</v>
      </c>
      <c r="D49" s="169">
        <f t="shared" si="27"/>
        <v>147465</v>
      </c>
      <c r="E49" s="169">
        <f t="shared" si="27"/>
        <v>44918</v>
      </c>
      <c r="F49" s="169">
        <f t="shared" si="27"/>
        <v>182008</v>
      </c>
      <c r="G49" s="169">
        <f t="shared" si="27"/>
        <v>197679</v>
      </c>
      <c r="H49" s="169">
        <f t="shared" si="27"/>
        <v>210536</v>
      </c>
      <c r="I49" s="171">
        <f t="shared" si="26"/>
        <v>6.5039786724943038E-2</v>
      </c>
      <c r="J49" s="170">
        <f t="shared" si="23"/>
        <v>0.42770148848879397</v>
      </c>
      <c r="K49" s="168">
        <f>H49-G49</f>
        <v>12857</v>
      </c>
      <c r="L49" s="169">
        <f t="shared" si="25"/>
        <v>63071</v>
      </c>
      <c r="M49" s="170">
        <f t="shared" si="22"/>
        <v>5.3520037602519104E-2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C52+C55</f>
        <v>37087</v>
      </c>
      <c r="D51" s="176">
        <f t="shared" ref="D51:H51" si="28">D52+D55</f>
        <v>35706</v>
      </c>
      <c r="E51" s="176">
        <f t="shared" si="28"/>
        <v>10202</v>
      </c>
      <c r="F51" s="176">
        <f t="shared" si="28"/>
        <v>33031</v>
      </c>
      <c r="G51" s="176">
        <f t="shared" si="28"/>
        <v>45093</v>
      </c>
      <c r="H51" s="176">
        <f t="shared" si="28"/>
        <v>38656</v>
      </c>
      <c r="I51" s="177">
        <f>IFERROR(H51/G51-1,"-")</f>
        <v>-0.14274942895793141</v>
      </c>
      <c r="J51" s="177">
        <f>IFERROR(H51/D51-1,"-")</f>
        <v>8.2619167646894143E-2</v>
      </c>
      <c r="K51" s="176">
        <f>H51-G51</f>
        <v>-6437</v>
      </c>
      <c r="L51" s="176">
        <f>H51-D51</f>
        <v>2950</v>
      </c>
      <c r="M51" s="177">
        <f t="shared" ref="M51:M63" si="29">H51/H$9</f>
        <v>9.8266831969970863E-3</v>
      </c>
    </row>
    <row r="52" spans="2:13" x14ac:dyDescent="0.25">
      <c r="B52" s="157" t="s">
        <v>97</v>
      </c>
      <c r="C52" s="158">
        <v>9432</v>
      </c>
      <c r="D52" s="158">
        <v>8208</v>
      </c>
      <c r="E52" s="158">
        <v>1982</v>
      </c>
      <c r="F52" s="158">
        <v>5534</v>
      </c>
      <c r="G52" s="158">
        <v>18094</v>
      </c>
      <c r="H52" s="158">
        <v>9908</v>
      </c>
      <c r="I52" s="160">
        <f>IFERROR(H52/G52-1,"-")</f>
        <v>-0.45241516524814851</v>
      </c>
      <c r="J52" s="159">
        <f t="shared" ref="J52:J63" si="30">IFERROR(H52/D52-1,"-")</f>
        <v>0.20711500974658859</v>
      </c>
      <c r="K52" s="157">
        <f t="shared" ref="K52:K62" si="31">H52-G52</f>
        <v>-8186</v>
      </c>
      <c r="L52" s="158">
        <f t="shared" ref="L52:L63" si="32">H52-D52</f>
        <v>1700</v>
      </c>
      <c r="M52" s="159">
        <f t="shared" si="29"/>
        <v>2.5186976695945554E-3</v>
      </c>
    </row>
    <row r="53" spans="2:13" x14ac:dyDescent="0.25">
      <c r="B53" s="162" t="s">
        <v>103</v>
      </c>
      <c r="C53" s="163">
        <v>5709</v>
      </c>
      <c r="D53" s="163">
        <v>4545</v>
      </c>
      <c r="E53" s="163">
        <v>1483</v>
      </c>
      <c r="F53" s="163">
        <v>2742</v>
      </c>
      <c r="G53" s="163">
        <v>13197</v>
      </c>
      <c r="H53" s="163">
        <v>6601</v>
      </c>
      <c r="I53" s="165">
        <f>IFERROR(H53/G53-1,"-")</f>
        <v>-0.49981056300674398</v>
      </c>
      <c r="J53" s="164">
        <f t="shared" si="30"/>
        <v>0.45236523652365235</v>
      </c>
      <c r="K53" s="162">
        <f t="shared" si="31"/>
        <v>-6596</v>
      </c>
      <c r="L53" s="163">
        <f t="shared" si="32"/>
        <v>2056</v>
      </c>
      <c r="M53" s="164">
        <f t="shared" si="29"/>
        <v>1.6780302096279431E-3</v>
      </c>
    </row>
    <row r="54" spans="2:13" x14ac:dyDescent="0.25">
      <c r="B54" s="162" t="s">
        <v>100</v>
      </c>
      <c r="C54" s="163">
        <v>3723</v>
      </c>
      <c r="D54" s="163">
        <v>3663</v>
      </c>
      <c r="E54" s="163">
        <v>499</v>
      </c>
      <c r="F54" s="163">
        <v>2792</v>
      </c>
      <c r="G54" s="163">
        <v>4897</v>
      </c>
      <c r="H54" s="163">
        <v>3307</v>
      </c>
      <c r="I54" s="165">
        <f>IFERROR(H54/G54-1,"-")</f>
        <v>-0.324688584847866</v>
      </c>
      <c r="J54" s="164">
        <f t="shared" si="30"/>
        <v>-9.7188097188097178E-2</v>
      </c>
      <c r="K54" s="162">
        <f t="shared" si="31"/>
        <v>-1590</v>
      </c>
      <c r="L54" s="163">
        <f t="shared" si="32"/>
        <v>-356</v>
      </c>
      <c r="M54" s="164">
        <f t="shared" si="29"/>
        <v>8.4066745996661224E-4</v>
      </c>
    </row>
    <row r="55" spans="2:13" x14ac:dyDescent="0.25">
      <c r="B55" s="157" t="s">
        <v>107</v>
      </c>
      <c r="C55" s="158">
        <v>27655</v>
      </c>
      <c r="D55" s="158">
        <v>27498</v>
      </c>
      <c r="E55" s="158">
        <v>8220</v>
      </c>
      <c r="F55" s="158">
        <v>27497</v>
      </c>
      <c r="G55" s="158">
        <v>26999</v>
      </c>
      <c r="H55" s="158">
        <v>28748</v>
      </c>
      <c r="I55" s="160">
        <f>IFERROR(H55/G55-1,"-")</f>
        <v>6.4780177043594289E-2</v>
      </c>
      <c r="J55" s="159">
        <f t="shared" si="30"/>
        <v>4.5457851480107614E-2</v>
      </c>
      <c r="K55" s="157">
        <f t="shared" si="31"/>
        <v>1749</v>
      </c>
      <c r="L55" s="158">
        <f t="shared" si="32"/>
        <v>1250</v>
      </c>
      <c r="M55" s="159">
        <f t="shared" si="29"/>
        <v>7.3079855274025309E-3</v>
      </c>
    </row>
    <row r="56" spans="2:13" x14ac:dyDescent="0.25">
      <c r="B56" s="162" t="s">
        <v>110</v>
      </c>
      <c r="C56" s="163">
        <v>7740</v>
      </c>
      <c r="D56" s="163">
        <v>7935</v>
      </c>
      <c r="E56" s="163">
        <v>2392</v>
      </c>
      <c r="F56" s="163">
        <v>9425</v>
      </c>
      <c r="G56" s="163">
        <v>8384</v>
      </c>
      <c r="H56" s="163">
        <v>10019</v>
      </c>
      <c r="I56" s="165">
        <f t="shared" ref="I56:I63" si="33">IFERROR(H56/G56-1,"-")</f>
        <v>0.19501431297709915</v>
      </c>
      <c r="J56" s="164">
        <f t="shared" si="30"/>
        <v>0.26263390044108381</v>
      </c>
      <c r="K56" s="162">
        <f t="shared" si="31"/>
        <v>1635</v>
      </c>
      <c r="L56" s="163">
        <f t="shared" si="32"/>
        <v>2084</v>
      </c>
      <c r="M56" s="164">
        <f t="shared" si="29"/>
        <v>2.5469148114319589E-3</v>
      </c>
    </row>
    <row r="57" spans="2:13" x14ac:dyDescent="0.25">
      <c r="B57" s="162" t="s">
        <v>113</v>
      </c>
      <c r="C57" s="163">
        <v>9026</v>
      </c>
      <c r="D57" s="163">
        <v>8150</v>
      </c>
      <c r="E57" s="163">
        <v>2507</v>
      </c>
      <c r="F57" s="163">
        <v>6022</v>
      </c>
      <c r="G57" s="163">
        <v>5228</v>
      </c>
      <c r="H57" s="163">
        <v>5680</v>
      </c>
      <c r="I57" s="165">
        <f t="shared" si="33"/>
        <v>8.6457536342769759E-2</v>
      </c>
      <c r="J57" s="164">
        <f t="shared" si="30"/>
        <v>-0.30306748466257671</v>
      </c>
      <c r="K57" s="162">
        <f t="shared" si="31"/>
        <v>452</v>
      </c>
      <c r="L57" s="163">
        <f t="shared" si="32"/>
        <v>-2470</v>
      </c>
      <c r="M57" s="164">
        <f t="shared" si="29"/>
        <v>1.4439041949229989E-3</v>
      </c>
    </row>
    <row r="58" spans="2:13" x14ac:dyDescent="0.25">
      <c r="B58" s="162" t="s">
        <v>116</v>
      </c>
      <c r="C58" s="163">
        <v>1826</v>
      </c>
      <c r="D58" s="163">
        <v>1834</v>
      </c>
      <c r="E58" s="163">
        <v>460</v>
      </c>
      <c r="F58" s="163">
        <v>2376</v>
      </c>
      <c r="G58" s="163">
        <v>2600</v>
      </c>
      <c r="H58" s="163">
        <v>2129</v>
      </c>
      <c r="I58" s="165">
        <f t="shared" si="33"/>
        <v>-0.18115384615384611</v>
      </c>
      <c r="J58" s="164">
        <f t="shared" si="30"/>
        <v>0.16085059978189742</v>
      </c>
      <c r="K58" s="162">
        <f t="shared" si="31"/>
        <v>-471</v>
      </c>
      <c r="L58" s="163">
        <f t="shared" si="32"/>
        <v>295</v>
      </c>
      <c r="M58" s="164">
        <f t="shared" si="29"/>
        <v>5.4120986461110294E-4</v>
      </c>
    </row>
    <row r="59" spans="2:13" x14ac:dyDescent="0.25">
      <c r="B59" s="162" t="s">
        <v>123</v>
      </c>
      <c r="C59" s="163">
        <v>477</v>
      </c>
      <c r="D59" s="163">
        <v>500</v>
      </c>
      <c r="E59" s="163">
        <v>236</v>
      </c>
      <c r="F59" s="163">
        <v>804</v>
      </c>
      <c r="G59" s="163">
        <v>715</v>
      </c>
      <c r="H59" s="163">
        <v>965</v>
      </c>
      <c r="I59" s="165">
        <f t="shared" si="33"/>
        <v>0.34965034965034958</v>
      </c>
      <c r="J59" s="164">
        <f t="shared" si="30"/>
        <v>0.92999999999999994</v>
      </c>
      <c r="K59" s="162">
        <f t="shared" si="31"/>
        <v>250</v>
      </c>
      <c r="L59" s="163">
        <f t="shared" si="32"/>
        <v>465</v>
      </c>
      <c r="M59" s="164">
        <f t="shared" si="29"/>
        <v>2.4531118804589684E-4</v>
      </c>
    </row>
    <row r="60" spans="2:13" x14ac:dyDescent="0.25">
      <c r="B60" s="162" t="s">
        <v>119</v>
      </c>
      <c r="C60" s="163">
        <v>534</v>
      </c>
      <c r="D60" s="163">
        <v>611</v>
      </c>
      <c r="E60" s="163">
        <v>169</v>
      </c>
      <c r="F60" s="163">
        <v>589</v>
      </c>
      <c r="G60" s="163">
        <v>591</v>
      </c>
      <c r="H60" s="163">
        <v>687</v>
      </c>
      <c r="I60" s="165">
        <f t="shared" si="33"/>
        <v>0.1624365482233503</v>
      </c>
      <c r="J60" s="164">
        <f t="shared" si="30"/>
        <v>0.12438625204582654</v>
      </c>
      <c r="K60" s="162">
        <f t="shared" si="31"/>
        <v>96</v>
      </c>
      <c r="L60" s="163">
        <f t="shared" si="32"/>
        <v>76</v>
      </c>
      <c r="M60" s="164">
        <f t="shared" si="29"/>
        <v>1.7464122920987681E-4</v>
      </c>
    </row>
    <row r="61" spans="2:13" x14ac:dyDescent="0.25">
      <c r="B61" s="162" t="s">
        <v>128</v>
      </c>
      <c r="C61" s="163">
        <v>270</v>
      </c>
      <c r="D61" s="163">
        <v>150</v>
      </c>
      <c r="E61" s="163">
        <v>76</v>
      </c>
      <c r="F61" s="163">
        <v>91</v>
      </c>
      <c r="G61" s="163">
        <v>197</v>
      </c>
      <c r="H61" s="163">
        <v>107</v>
      </c>
      <c r="I61" s="165">
        <f t="shared" si="33"/>
        <v>-0.45685279187817263</v>
      </c>
      <c r="J61" s="164">
        <f t="shared" si="30"/>
        <v>-0.28666666666666663</v>
      </c>
      <c r="K61" s="162">
        <f t="shared" si="31"/>
        <v>-90</v>
      </c>
      <c r="L61" s="163">
        <f t="shared" si="32"/>
        <v>-43</v>
      </c>
      <c r="M61" s="164">
        <f t="shared" si="29"/>
        <v>2.7200307897317058E-5</v>
      </c>
    </row>
    <row r="62" spans="2:13" x14ac:dyDescent="0.25">
      <c r="B62" s="162" t="s">
        <v>131</v>
      </c>
      <c r="C62" s="163">
        <v>305</v>
      </c>
      <c r="D62" s="163">
        <v>300</v>
      </c>
      <c r="E62" s="163">
        <v>113</v>
      </c>
      <c r="F62" s="163">
        <v>120</v>
      </c>
      <c r="G62" s="163">
        <v>168</v>
      </c>
      <c r="H62" s="163">
        <v>109</v>
      </c>
      <c r="I62" s="165">
        <f t="shared" si="33"/>
        <v>-0.35119047619047616</v>
      </c>
      <c r="J62" s="164">
        <f t="shared" si="30"/>
        <v>-0.63666666666666671</v>
      </c>
      <c r="K62" s="162">
        <f t="shared" si="31"/>
        <v>-59</v>
      </c>
      <c r="L62" s="163">
        <f t="shared" si="32"/>
        <v>-191</v>
      </c>
      <c r="M62" s="164">
        <f t="shared" si="29"/>
        <v>2.7708724867360369E-5</v>
      </c>
    </row>
    <row r="63" spans="2:13" x14ac:dyDescent="0.25">
      <c r="B63" s="168" t="s">
        <v>145</v>
      </c>
      <c r="C63" s="169">
        <f t="shared" ref="C63:H63" si="34">C55-SUM(C56:C62)</f>
        <v>7477</v>
      </c>
      <c r="D63" s="169">
        <f t="shared" si="34"/>
        <v>8018</v>
      </c>
      <c r="E63" s="169">
        <f t="shared" si="34"/>
        <v>2267</v>
      </c>
      <c r="F63" s="169">
        <f t="shared" si="34"/>
        <v>8070</v>
      </c>
      <c r="G63" s="169">
        <f t="shared" si="34"/>
        <v>9116</v>
      </c>
      <c r="H63" s="169">
        <f t="shared" si="34"/>
        <v>9052</v>
      </c>
      <c r="I63" s="171">
        <f t="shared" si="33"/>
        <v>-7.0206230802983827E-3</v>
      </c>
      <c r="J63" s="170">
        <f t="shared" si="30"/>
        <v>0.12895984035919184</v>
      </c>
      <c r="K63" s="168">
        <f>H63-G63</f>
        <v>-64</v>
      </c>
      <c r="L63" s="169">
        <f t="shared" si="32"/>
        <v>1034</v>
      </c>
      <c r="M63" s="170">
        <f t="shared" si="29"/>
        <v>2.3010952064160188E-3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f>C66+C69</f>
        <v>124266</v>
      </c>
      <c r="D65" s="176">
        <f t="shared" ref="D65:H65" si="35">D66+D69</f>
        <v>124684</v>
      </c>
      <c r="E65" s="176">
        <f t="shared" si="35"/>
        <v>43560</v>
      </c>
      <c r="F65" s="176">
        <f t="shared" si="35"/>
        <v>138119</v>
      </c>
      <c r="G65" s="176">
        <f t="shared" si="35"/>
        <v>159302</v>
      </c>
      <c r="H65" s="176">
        <f t="shared" si="35"/>
        <v>179445</v>
      </c>
      <c r="I65" s="177">
        <f>IFERROR(H65/G65-1,"-")</f>
        <v>0.12644536791754035</v>
      </c>
      <c r="J65" s="177">
        <f>IFERROR(H65/D65-1,"-")</f>
        <v>0.43919829328542548</v>
      </c>
      <c r="K65" s="176">
        <f>H65-G65</f>
        <v>20143</v>
      </c>
      <c r="L65" s="176">
        <f>H65-D65</f>
        <v>54761</v>
      </c>
      <c r="M65" s="177">
        <f t="shared" ref="M65:M77" si="36">H65/H$9</f>
        <v>4.5616441594710837E-2</v>
      </c>
    </row>
    <row r="66" spans="2:13" x14ac:dyDescent="0.25">
      <c r="B66" s="157" t="s">
        <v>97</v>
      </c>
      <c r="C66" s="158">
        <v>32503</v>
      </c>
      <c r="D66" s="158">
        <v>39048</v>
      </c>
      <c r="E66" s="158">
        <v>21440</v>
      </c>
      <c r="F66" s="158">
        <v>30198</v>
      </c>
      <c r="G66" s="158">
        <v>41999</v>
      </c>
      <c r="H66" s="158">
        <v>54803</v>
      </c>
      <c r="I66" s="160">
        <f>IFERROR(H66/G66-1,"-")</f>
        <v>0.30486440153336991</v>
      </c>
      <c r="J66" s="159">
        <f t="shared" ref="J66:J77" si="37">IFERROR(H66/D66-1,"-")</f>
        <v>0.40347777094857618</v>
      </c>
      <c r="K66" s="157">
        <f t="shared" ref="K66:K76" si="38">H66-G66</f>
        <v>12804</v>
      </c>
      <c r="L66" s="158">
        <f t="shared" ref="L66:L77" si="39">H66-D66</f>
        <v>15755</v>
      </c>
      <c r="M66" s="159">
        <f t="shared" si="36"/>
        <v>1.3931387604641745E-2</v>
      </c>
    </row>
    <row r="67" spans="2:13" x14ac:dyDescent="0.25">
      <c r="B67" s="162" t="s">
        <v>103</v>
      </c>
      <c r="C67" s="163">
        <v>18471</v>
      </c>
      <c r="D67" s="163">
        <v>21371</v>
      </c>
      <c r="E67" s="163">
        <v>7580</v>
      </c>
      <c r="F67" s="163">
        <v>22806</v>
      </c>
      <c r="G67" s="163">
        <v>29747</v>
      </c>
      <c r="H67" s="163">
        <v>33601</v>
      </c>
      <c r="I67" s="165">
        <f>IFERROR(H67/G67-1,"-")</f>
        <v>0.12955928328907107</v>
      </c>
      <c r="J67" s="164">
        <f t="shared" si="37"/>
        <v>0.5722708343081746</v>
      </c>
      <c r="K67" s="162">
        <f t="shared" si="38"/>
        <v>3854</v>
      </c>
      <c r="L67" s="163">
        <f t="shared" si="39"/>
        <v>12230</v>
      </c>
      <c r="M67" s="164">
        <f t="shared" si="36"/>
        <v>8.5416593052126209E-3</v>
      </c>
    </row>
    <row r="68" spans="2:13" x14ac:dyDescent="0.25">
      <c r="B68" s="162" t="s">
        <v>100</v>
      </c>
      <c r="C68" s="163">
        <v>14032</v>
      </c>
      <c r="D68" s="163">
        <v>17677</v>
      </c>
      <c r="E68" s="163">
        <v>13860</v>
      </c>
      <c r="F68" s="163">
        <v>7392</v>
      </c>
      <c r="G68" s="163">
        <v>12252</v>
      </c>
      <c r="H68" s="163">
        <v>21202</v>
      </c>
      <c r="I68" s="165">
        <f>IFERROR(H68/G68-1,"-")</f>
        <v>0.73049298073783864</v>
      </c>
      <c r="J68" s="164">
        <f t="shared" si="37"/>
        <v>0.19941166487526174</v>
      </c>
      <c r="K68" s="162">
        <f t="shared" si="38"/>
        <v>8950</v>
      </c>
      <c r="L68" s="163">
        <f t="shared" si="39"/>
        <v>3525</v>
      </c>
      <c r="M68" s="164">
        <f t="shared" si="36"/>
        <v>5.3897282994291237E-3</v>
      </c>
    </row>
    <row r="69" spans="2:13" x14ac:dyDescent="0.25">
      <c r="B69" s="157" t="s">
        <v>107</v>
      </c>
      <c r="C69" s="158">
        <v>91763</v>
      </c>
      <c r="D69" s="158">
        <v>85636</v>
      </c>
      <c r="E69" s="158">
        <v>22120</v>
      </c>
      <c r="F69" s="158">
        <v>107921</v>
      </c>
      <c r="G69" s="158">
        <v>117303</v>
      </c>
      <c r="H69" s="158">
        <v>124642</v>
      </c>
      <c r="I69" s="160">
        <f>IFERROR(H69/G69-1,"-")</f>
        <v>6.256446979190633E-2</v>
      </c>
      <c r="J69" s="159">
        <f t="shared" si="37"/>
        <v>0.45548601055630811</v>
      </c>
      <c r="K69" s="157">
        <f t="shared" si="38"/>
        <v>7339</v>
      </c>
      <c r="L69" s="158">
        <f t="shared" si="39"/>
        <v>39006</v>
      </c>
      <c r="M69" s="159">
        <f t="shared" si="36"/>
        <v>3.1685053990069094E-2</v>
      </c>
    </row>
    <row r="70" spans="2:13" x14ac:dyDescent="0.25">
      <c r="B70" s="162" t="s">
        <v>110</v>
      </c>
      <c r="C70" s="163">
        <v>42145</v>
      </c>
      <c r="D70" s="163">
        <v>36926</v>
      </c>
      <c r="E70" s="163">
        <v>8461</v>
      </c>
      <c r="F70" s="163">
        <v>48443</v>
      </c>
      <c r="G70" s="163">
        <v>44229</v>
      </c>
      <c r="H70" s="163">
        <v>42331</v>
      </c>
      <c r="I70" s="165">
        <f t="shared" ref="I70:I77" si="40">IFERROR(H70/G70-1,"-")</f>
        <v>-4.2913020868660778E-2</v>
      </c>
      <c r="J70" s="164">
        <f t="shared" si="37"/>
        <v>0.14637382873855809</v>
      </c>
      <c r="K70" s="162">
        <f t="shared" si="38"/>
        <v>-1898</v>
      </c>
      <c r="L70" s="163">
        <f t="shared" si="39"/>
        <v>5405</v>
      </c>
      <c r="M70" s="164">
        <f t="shared" si="36"/>
        <v>1.0760899379451667E-2</v>
      </c>
    </row>
    <row r="71" spans="2:13" x14ac:dyDescent="0.25">
      <c r="B71" s="162" t="s">
        <v>113</v>
      </c>
      <c r="C71" s="163">
        <v>12467</v>
      </c>
      <c r="D71" s="163">
        <v>10475</v>
      </c>
      <c r="E71" s="163">
        <v>2825</v>
      </c>
      <c r="F71" s="163">
        <v>6597</v>
      </c>
      <c r="G71" s="163">
        <v>8921</v>
      </c>
      <c r="H71" s="163">
        <v>8974</v>
      </c>
      <c r="I71" s="165">
        <f t="shared" si="40"/>
        <v>5.9410380002242746E-3</v>
      </c>
      <c r="J71" s="164">
        <f t="shared" si="37"/>
        <v>-0.14329355608591887</v>
      </c>
      <c r="K71" s="162">
        <f t="shared" si="38"/>
        <v>53</v>
      </c>
      <c r="L71" s="163">
        <f t="shared" si="39"/>
        <v>-1501</v>
      </c>
      <c r="M71" s="164">
        <f t="shared" si="36"/>
        <v>2.2812669445843297E-3</v>
      </c>
    </row>
    <row r="72" spans="2:13" x14ac:dyDescent="0.25">
      <c r="B72" s="162" t="s">
        <v>116</v>
      </c>
      <c r="C72" s="163">
        <v>5885</v>
      </c>
      <c r="D72" s="163">
        <v>10038</v>
      </c>
      <c r="E72" s="163">
        <v>2855</v>
      </c>
      <c r="F72" s="163">
        <v>15657</v>
      </c>
      <c r="G72" s="163">
        <v>14855</v>
      </c>
      <c r="H72" s="163">
        <v>18378</v>
      </c>
      <c r="I72" s="165">
        <f t="shared" si="40"/>
        <v>0.23715920565466164</v>
      </c>
      <c r="J72" s="164">
        <f t="shared" si="37"/>
        <v>0.83084279736999411</v>
      </c>
      <c r="K72" s="162">
        <f t="shared" si="38"/>
        <v>3523</v>
      </c>
      <c r="L72" s="163">
        <f t="shared" si="39"/>
        <v>8340</v>
      </c>
      <c r="M72" s="164">
        <f t="shared" si="36"/>
        <v>4.6718435377279708E-3</v>
      </c>
    </row>
    <row r="73" spans="2:13" x14ac:dyDescent="0.25">
      <c r="B73" s="162" t="s">
        <v>123</v>
      </c>
      <c r="C73" s="163">
        <v>2081</v>
      </c>
      <c r="D73" s="163">
        <v>1546</v>
      </c>
      <c r="E73" s="163">
        <v>297</v>
      </c>
      <c r="F73" s="163">
        <v>2181</v>
      </c>
      <c r="G73" s="163">
        <v>3231</v>
      </c>
      <c r="H73" s="163">
        <v>4006</v>
      </c>
      <c r="I73" s="165">
        <f t="shared" si="40"/>
        <v>0.23986381925100586</v>
      </c>
      <c r="J73" s="164">
        <f t="shared" si="37"/>
        <v>1.5912031047865458</v>
      </c>
      <c r="K73" s="162">
        <f t="shared" si="38"/>
        <v>775</v>
      </c>
      <c r="L73" s="163">
        <f t="shared" si="39"/>
        <v>2460</v>
      </c>
      <c r="M73" s="164">
        <f t="shared" si="36"/>
        <v>1.0183591909967489E-3</v>
      </c>
    </row>
    <row r="74" spans="2:13" x14ac:dyDescent="0.25">
      <c r="B74" s="162" t="s">
        <v>119</v>
      </c>
      <c r="C74" s="163">
        <v>2640</v>
      </c>
      <c r="D74" s="163">
        <v>2070</v>
      </c>
      <c r="E74" s="163">
        <v>905</v>
      </c>
      <c r="F74" s="163">
        <v>2676</v>
      </c>
      <c r="G74" s="163">
        <v>2222</v>
      </c>
      <c r="H74" s="163">
        <v>3575</v>
      </c>
      <c r="I74" s="165">
        <f t="shared" si="40"/>
        <v>0.60891089108910901</v>
      </c>
      <c r="J74" s="164">
        <f t="shared" si="37"/>
        <v>0.72705314009661826</v>
      </c>
      <c r="K74" s="162">
        <f t="shared" si="38"/>
        <v>1353</v>
      </c>
      <c r="L74" s="163">
        <f t="shared" si="39"/>
        <v>1505</v>
      </c>
      <c r="M74" s="164">
        <f t="shared" si="36"/>
        <v>9.0879533395241574E-4</v>
      </c>
    </row>
    <row r="75" spans="2:13" x14ac:dyDescent="0.25">
      <c r="B75" s="162" t="s">
        <v>128</v>
      </c>
      <c r="C75" s="163">
        <v>1123</v>
      </c>
      <c r="D75" s="163">
        <v>1835</v>
      </c>
      <c r="E75" s="163">
        <v>639</v>
      </c>
      <c r="F75" s="163">
        <v>1940</v>
      </c>
      <c r="G75" s="163">
        <v>3621</v>
      </c>
      <c r="H75" s="163">
        <v>2076</v>
      </c>
      <c r="I75" s="165">
        <f t="shared" si="40"/>
        <v>-0.42667771333885662</v>
      </c>
      <c r="J75" s="164">
        <f t="shared" si="37"/>
        <v>0.13133514986376027</v>
      </c>
      <c r="K75" s="162">
        <f t="shared" si="38"/>
        <v>-1545</v>
      </c>
      <c r="L75" s="163">
        <f t="shared" si="39"/>
        <v>241</v>
      </c>
      <c r="M75" s="164">
        <f t="shared" si="36"/>
        <v>5.2773681490495526E-4</v>
      </c>
    </row>
    <row r="76" spans="2:13" x14ac:dyDescent="0.25">
      <c r="B76" s="162" t="s">
        <v>131</v>
      </c>
      <c r="C76" s="163">
        <v>2227</v>
      </c>
      <c r="D76" s="163">
        <v>1937</v>
      </c>
      <c r="E76" s="163">
        <v>879</v>
      </c>
      <c r="F76" s="163">
        <v>547</v>
      </c>
      <c r="G76" s="163">
        <v>1016</v>
      </c>
      <c r="H76" s="163">
        <v>449</v>
      </c>
      <c r="I76" s="165">
        <f t="shared" si="40"/>
        <v>-0.55807086614173229</v>
      </c>
      <c r="J76" s="164">
        <f t="shared" si="37"/>
        <v>-0.76819824470831177</v>
      </c>
      <c r="K76" s="162">
        <f t="shared" si="38"/>
        <v>-567</v>
      </c>
      <c r="L76" s="163">
        <f t="shared" si="39"/>
        <v>-1488</v>
      </c>
      <c r="M76" s="164">
        <f t="shared" si="36"/>
        <v>1.1413960977472298E-4</v>
      </c>
    </row>
    <row r="77" spans="2:13" x14ac:dyDescent="0.25">
      <c r="B77" s="168" t="s">
        <v>145</v>
      </c>
      <c r="C77" s="169">
        <f t="shared" ref="C77:H77" si="41">C69-SUM(C70:C76)</f>
        <v>23195</v>
      </c>
      <c r="D77" s="169">
        <f t="shared" si="41"/>
        <v>20809</v>
      </c>
      <c r="E77" s="169">
        <f t="shared" si="41"/>
        <v>5259</v>
      </c>
      <c r="F77" s="169">
        <f t="shared" si="41"/>
        <v>29880</v>
      </c>
      <c r="G77" s="169">
        <f t="shared" si="41"/>
        <v>39208</v>
      </c>
      <c r="H77" s="169">
        <f t="shared" si="41"/>
        <v>44853</v>
      </c>
      <c r="I77" s="171">
        <f t="shared" si="40"/>
        <v>0.14397571924097119</v>
      </c>
      <c r="J77" s="170">
        <f t="shared" si="37"/>
        <v>1.1554615791244172</v>
      </c>
      <c r="K77" s="168">
        <f>H77-G77</f>
        <v>5645</v>
      </c>
      <c r="L77" s="169">
        <f t="shared" si="39"/>
        <v>24044</v>
      </c>
      <c r="M77" s="170">
        <f t="shared" si="36"/>
        <v>1.1402013178676281E-2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C80+C83</f>
        <v>595910</v>
      </c>
      <c r="D79" s="176">
        <f t="shared" ref="D79:H79" si="42">D80+D83</f>
        <v>582969</v>
      </c>
      <c r="E79" s="176">
        <f t="shared" si="42"/>
        <v>162484</v>
      </c>
      <c r="F79" s="176">
        <f t="shared" si="42"/>
        <v>524692</v>
      </c>
      <c r="G79" s="176">
        <f t="shared" si="42"/>
        <v>601650</v>
      </c>
      <c r="H79" s="176">
        <f t="shared" si="42"/>
        <v>684662</v>
      </c>
      <c r="I79" s="177">
        <f>IFERROR(H79/G79-1,"-")</f>
        <v>0.13797390509432383</v>
      </c>
      <c r="J79" s="177">
        <f>IFERROR(H79/D79-1,"-")</f>
        <v>0.17443980726247887</v>
      </c>
      <c r="K79" s="176">
        <f>H79-G79</f>
        <v>83012</v>
      </c>
      <c r="L79" s="176">
        <f>H79-D79</f>
        <v>101693</v>
      </c>
      <c r="M79" s="177">
        <f t="shared" ref="M79:M91" si="43">H79/H$9</f>
        <v>0.1740468897718962</v>
      </c>
    </row>
    <row r="80" spans="2:13" x14ac:dyDescent="0.25">
      <c r="B80" s="157" t="s">
        <v>97</v>
      </c>
      <c r="C80" s="158">
        <v>263300</v>
      </c>
      <c r="D80" s="158">
        <v>265728</v>
      </c>
      <c r="E80" s="158">
        <v>73709</v>
      </c>
      <c r="F80" s="158">
        <v>260041</v>
      </c>
      <c r="G80" s="158">
        <v>262850</v>
      </c>
      <c r="H80" s="158">
        <v>282460</v>
      </c>
      <c r="I80" s="160">
        <f>IFERROR(H80/G80-1,"-")</f>
        <v>7.4605288187179042E-2</v>
      </c>
      <c r="J80" s="159">
        <f t="shared" ref="J80:J91" si="44">IFERROR(H80/D80-1,"-")</f>
        <v>6.2966642581888221E-2</v>
      </c>
      <c r="K80" s="157">
        <f t="shared" ref="K80:K90" si="45">H80-G80</f>
        <v>19610</v>
      </c>
      <c r="L80" s="158">
        <f t="shared" ref="L80:L91" si="46">H80-D80</f>
        <v>16732</v>
      </c>
      <c r="M80" s="159">
        <f t="shared" si="43"/>
        <v>7.1803728679216597E-2</v>
      </c>
    </row>
    <row r="81" spans="2:13" x14ac:dyDescent="0.25">
      <c r="B81" s="162" t="s">
        <v>103</v>
      </c>
      <c r="C81" s="163">
        <v>60637</v>
      </c>
      <c r="D81" s="163">
        <v>46707</v>
      </c>
      <c r="E81" s="163">
        <v>16814</v>
      </c>
      <c r="F81" s="163">
        <v>62083</v>
      </c>
      <c r="G81" s="163">
        <v>56612</v>
      </c>
      <c r="H81" s="163">
        <v>68355</v>
      </c>
      <c r="I81" s="165">
        <f>IFERROR(H81/G81-1,"-")</f>
        <v>0.20742952024305805</v>
      </c>
      <c r="J81" s="164">
        <f t="shared" si="44"/>
        <v>0.46348513070845909</v>
      </c>
      <c r="K81" s="162">
        <f t="shared" si="45"/>
        <v>11743</v>
      </c>
      <c r="L81" s="163">
        <f t="shared" si="46"/>
        <v>21648</v>
      </c>
      <c r="M81" s="164">
        <f t="shared" si="43"/>
        <v>1.737642099365521E-2</v>
      </c>
    </row>
    <row r="82" spans="2:13" x14ac:dyDescent="0.25">
      <c r="B82" s="162" t="s">
        <v>100</v>
      </c>
      <c r="C82" s="163">
        <v>202663</v>
      </c>
      <c r="D82" s="163">
        <v>219021</v>
      </c>
      <c r="E82" s="163">
        <v>56895</v>
      </c>
      <c r="F82" s="163">
        <v>197958</v>
      </c>
      <c r="G82" s="163">
        <v>206238</v>
      </c>
      <c r="H82" s="163">
        <v>214105</v>
      </c>
      <c r="I82" s="165">
        <f>IFERROR(H82/G82-1,"-")</f>
        <v>3.8145249663010805E-2</v>
      </c>
      <c r="J82" s="164">
        <f t="shared" si="44"/>
        <v>-2.2445336291953777E-2</v>
      </c>
      <c r="K82" s="162">
        <f t="shared" si="45"/>
        <v>7867</v>
      </c>
      <c r="L82" s="163">
        <f t="shared" si="46"/>
        <v>-4916</v>
      </c>
      <c r="M82" s="164">
        <f t="shared" si="43"/>
        <v>5.4427307685561394E-2</v>
      </c>
    </row>
    <row r="83" spans="2:13" x14ac:dyDescent="0.25">
      <c r="B83" s="157" t="s">
        <v>107</v>
      </c>
      <c r="C83" s="158">
        <v>332610</v>
      </c>
      <c r="D83" s="158">
        <v>317241</v>
      </c>
      <c r="E83" s="158">
        <v>88775</v>
      </c>
      <c r="F83" s="158">
        <v>264651</v>
      </c>
      <c r="G83" s="158">
        <v>338800</v>
      </c>
      <c r="H83" s="158">
        <v>402202</v>
      </c>
      <c r="I83" s="160">
        <f>IFERROR(H83/G83-1,"-")</f>
        <v>0.18713695395513574</v>
      </c>
      <c r="J83" s="159">
        <f t="shared" si="44"/>
        <v>0.26781216803628793</v>
      </c>
      <c r="K83" s="157">
        <f t="shared" si="45"/>
        <v>63402</v>
      </c>
      <c r="L83" s="158">
        <f t="shared" si="46"/>
        <v>84961</v>
      </c>
      <c r="M83" s="159">
        <f t="shared" si="43"/>
        <v>0.10224316109267959</v>
      </c>
    </row>
    <row r="84" spans="2:13" x14ac:dyDescent="0.25">
      <c r="B84" s="162" t="s">
        <v>110</v>
      </c>
      <c r="C84" s="163">
        <v>51129</v>
      </c>
      <c r="D84" s="163">
        <v>57842</v>
      </c>
      <c r="E84" s="163">
        <v>16985</v>
      </c>
      <c r="F84" s="163">
        <v>56320</v>
      </c>
      <c r="G84" s="163">
        <v>74749</v>
      </c>
      <c r="H84" s="163">
        <v>88165</v>
      </c>
      <c r="I84" s="165">
        <f t="shared" ref="I84:I91" si="47">IFERROR(H84/G84-1,"-")</f>
        <v>0.17948066194865486</v>
      </c>
      <c r="J84" s="164">
        <f t="shared" si="44"/>
        <v>0.52423844265412667</v>
      </c>
      <c r="K84" s="162">
        <f t="shared" si="45"/>
        <v>13416</v>
      </c>
      <c r="L84" s="163">
        <f t="shared" si="46"/>
        <v>30323</v>
      </c>
      <c r="M84" s="164">
        <f t="shared" si="43"/>
        <v>2.2412291081934189E-2</v>
      </c>
    </row>
    <row r="85" spans="2:13" x14ac:dyDescent="0.25">
      <c r="B85" s="162" t="s">
        <v>113</v>
      </c>
      <c r="C85" s="163">
        <v>154313</v>
      </c>
      <c r="D85" s="163">
        <v>126963</v>
      </c>
      <c r="E85" s="163">
        <v>31169</v>
      </c>
      <c r="F85" s="163">
        <v>86706</v>
      </c>
      <c r="G85" s="163">
        <v>100759</v>
      </c>
      <c r="H85" s="163">
        <v>111113</v>
      </c>
      <c r="I85" s="165">
        <f t="shared" si="47"/>
        <v>0.10276005121130627</v>
      </c>
      <c r="J85" s="164">
        <f t="shared" si="44"/>
        <v>-0.12483952017516919</v>
      </c>
      <c r="K85" s="162">
        <f t="shared" si="45"/>
        <v>10354</v>
      </c>
      <c r="L85" s="163">
        <f t="shared" si="46"/>
        <v>-15850</v>
      </c>
      <c r="M85" s="164">
        <f t="shared" si="43"/>
        <v>2.8245867396211124E-2</v>
      </c>
    </row>
    <row r="86" spans="2:13" x14ac:dyDescent="0.25">
      <c r="B86" s="162" t="s">
        <v>116</v>
      </c>
      <c r="C86" s="163">
        <v>16300</v>
      </c>
      <c r="D86" s="163">
        <v>19562</v>
      </c>
      <c r="E86" s="163">
        <v>6432</v>
      </c>
      <c r="F86" s="163">
        <v>23544</v>
      </c>
      <c r="G86" s="163">
        <v>34546</v>
      </c>
      <c r="H86" s="163">
        <v>48623</v>
      </c>
      <c r="I86" s="165">
        <f t="shared" si="47"/>
        <v>0.40748567127887458</v>
      </c>
      <c r="J86" s="164">
        <f t="shared" si="44"/>
        <v>1.4855842960842449</v>
      </c>
      <c r="K86" s="162">
        <f t="shared" si="45"/>
        <v>14077</v>
      </c>
      <c r="L86" s="163">
        <f t="shared" si="46"/>
        <v>29061</v>
      </c>
      <c r="M86" s="164">
        <f t="shared" si="43"/>
        <v>1.2360379167207919E-2</v>
      </c>
    </row>
    <row r="87" spans="2:13" x14ac:dyDescent="0.25">
      <c r="B87" s="162" t="s">
        <v>123</v>
      </c>
      <c r="C87" s="163">
        <v>7078</v>
      </c>
      <c r="D87" s="163">
        <v>5782</v>
      </c>
      <c r="E87" s="163">
        <v>1404</v>
      </c>
      <c r="F87" s="163">
        <v>4983</v>
      </c>
      <c r="G87" s="163">
        <v>6738</v>
      </c>
      <c r="H87" s="163">
        <v>11581</v>
      </c>
      <c r="I87" s="165">
        <f t="shared" si="47"/>
        <v>0.71875927574948051</v>
      </c>
      <c r="J87" s="164">
        <f t="shared" si="44"/>
        <v>1.0029401591144933</v>
      </c>
      <c r="K87" s="162">
        <f t="shared" si="45"/>
        <v>4843</v>
      </c>
      <c r="L87" s="163">
        <f t="shared" si="46"/>
        <v>5799</v>
      </c>
      <c r="M87" s="164">
        <f t="shared" si="43"/>
        <v>2.9439884650357836E-3</v>
      </c>
    </row>
    <row r="88" spans="2:13" x14ac:dyDescent="0.25">
      <c r="B88" s="162" t="s">
        <v>119</v>
      </c>
      <c r="C88" s="163">
        <v>5498</v>
      </c>
      <c r="D88" s="163">
        <v>5190</v>
      </c>
      <c r="E88" s="163">
        <v>1732</v>
      </c>
      <c r="F88" s="163">
        <v>4476</v>
      </c>
      <c r="G88" s="163">
        <v>5740</v>
      </c>
      <c r="H88" s="163">
        <v>7244</v>
      </c>
      <c r="I88" s="165">
        <f t="shared" si="47"/>
        <v>0.26202090592334493</v>
      </c>
      <c r="J88" s="164">
        <f t="shared" si="44"/>
        <v>0.39576107899807322</v>
      </c>
      <c r="K88" s="162">
        <f t="shared" si="45"/>
        <v>1504</v>
      </c>
      <c r="L88" s="163">
        <f t="shared" si="46"/>
        <v>2054</v>
      </c>
      <c r="M88" s="164">
        <f t="shared" si="43"/>
        <v>1.8414862654968669E-3</v>
      </c>
    </row>
    <row r="89" spans="2:13" x14ac:dyDescent="0.25">
      <c r="B89" s="162" t="s">
        <v>128</v>
      </c>
      <c r="C89" s="163">
        <v>2894</v>
      </c>
      <c r="D89" s="163">
        <v>3352</v>
      </c>
      <c r="E89" s="163">
        <v>1702</v>
      </c>
      <c r="F89" s="163">
        <v>2889</v>
      </c>
      <c r="G89" s="163">
        <v>3412</v>
      </c>
      <c r="H89" s="163">
        <v>3182</v>
      </c>
      <c r="I89" s="165">
        <f t="shared" si="47"/>
        <v>-6.7409144196951987E-2</v>
      </c>
      <c r="J89" s="164">
        <f t="shared" si="44"/>
        <v>-5.0715990453460646E-2</v>
      </c>
      <c r="K89" s="162">
        <f t="shared" si="45"/>
        <v>-230</v>
      </c>
      <c r="L89" s="163">
        <f t="shared" si="46"/>
        <v>-170</v>
      </c>
      <c r="M89" s="164">
        <f t="shared" si="43"/>
        <v>8.0889139933890543E-4</v>
      </c>
    </row>
    <row r="90" spans="2:13" x14ac:dyDescent="0.25">
      <c r="B90" s="162" t="s">
        <v>131</v>
      </c>
      <c r="C90" s="163">
        <v>6439</v>
      </c>
      <c r="D90" s="163">
        <v>5784</v>
      </c>
      <c r="E90" s="163">
        <v>2314</v>
      </c>
      <c r="F90" s="163">
        <v>2862</v>
      </c>
      <c r="G90" s="163">
        <v>3657</v>
      </c>
      <c r="H90" s="163">
        <v>3862</v>
      </c>
      <c r="I90" s="165">
        <f t="shared" si="47"/>
        <v>5.6056877221766443E-2</v>
      </c>
      <c r="J90" s="164">
        <f t="shared" si="44"/>
        <v>-0.33229598893499313</v>
      </c>
      <c r="K90" s="162">
        <f t="shared" si="45"/>
        <v>205</v>
      </c>
      <c r="L90" s="163">
        <f t="shared" si="46"/>
        <v>-1922</v>
      </c>
      <c r="M90" s="164">
        <f t="shared" si="43"/>
        <v>9.817531691536307E-4</v>
      </c>
    </row>
    <row r="91" spans="2:13" x14ac:dyDescent="0.25">
      <c r="B91" s="168" t="s">
        <v>145</v>
      </c>
      <c r="C91" s="169">
        <f t="shared" ref="C91:H91" si="48">C83-SUM(C84:C90)</f>
        <v>88959</v>
      </c>
      <c r="D91" s="169">
        <f t="shared" si="48"/>
        <v>92766</v>
      </c>
      <c r="E91" s="169">
        <f t="shared" si="48"/>
        <v>27037</v>
      </c>
      <c r="F91" s="169">
        <f t="shared" si="48"/>
        <v>82871</v>
      </c>
      <c r="G91" s="169">
        <f t="shared" si="48"/>
        <v>109199</v>
      </c>
      <c r="H91" s="169">
        <f t="shared" si="48"/>
        <v>128432</v>
      </c>
      <c r="I91" s="171">
        <f t="shared" si="47"/>
        <v>0.17612798652002315</v>
      </c>
      <c r="J91" s="170">
        <f t="shared" si="44"/>
        <v>0.38447275941616543</v>
      </c>
      <c r="K91" s="168">
        <f>H91-G91</f>
        <v>19233</v>
      </c>
      <c r="L91" s="169">
        <f t="shared" si="46"/>
        <v>35666</v>
      </c>
      <c r="M91" s="170">
        <f t="shared" si="43"/>
        <v>3.2648504148301165E-2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f>C94+C97</f>
        <v>48602</v>
      </c>
      <c r="D93" s="176">
        <f t="shared" ref="D93:H93" si="49">D94+D97</f>
        <v>50120</v>
      </c>
      <c r="E93" s="176">
        <f t="shared" si="49"/>
        <v>20822</v>
      </c>
      <c r="F93" s="176">
        <f t="shared" si="49"/>
        <v>46319</v>
      </c>
      <c r="G93" s="176">
        <f t="shared" si="49"/>
        <v>53572</v>
      </c>
      <c r="H93" s="176">
        <f t="shared" si="49"/>
        <v>52160</v>
      </c>
      <c r="I93" s="177">
        <f>IFERROR(H93/G93-1,"-")</f>
        <v>-2.6357052191443242E-2</v>
      </c>
      <c r="J93" s="177">
        <f>IFERROR(H93/D93-1,"-")</f>
        <v>4.0702314445331123E-2</v>
      </c>
      <c r="K93" s="176">
        <f>H93-G93</f>
        <v>-1412</v>
      </c>
      <c r="L93" s="176">
        <f>H93-D93</f>
        <v>2040</v>
      </c>
      <c r="M93" s="177">
        <f t="shared" ref="M93:M105" si="50">H93/H$9</f>
        <v>1.3259514578729512E-2</v>
      </c>
    </row>
    <row r="94" spans="2:13" x14ac:dyDescent="0.25">
      <c r="B94" s="157" t="s">
        <v>97</v>
      </c>
      <c r="C94" s="158">
        <v>30978</v>
      </c>
      <c r="D94" s="158">
        <v>33141</v>
      </c>
      <c r="E94" s="158">
        <v>13638</v>
      </c>
      <c r="F94" s="158">
        <v>30450</v>
      </c>
      <c r="G94" s="158">
        <v>35140</v>
      </c>
      <c r="H94" s="158">
        <v>32599</v>
      </c>
      <c r="I94" s="160">
        <f>IFERROR(H94/G94-1,"-")</f>
        <v>-7.2310756972111534E-2</v>
      </c>
      <c r="J94" s="159">
        <f t="shared" ref="J94:J105" si="51">IFERROR(H94/D94-1,"-")</f>
        <v>-1.6354364684228018E-2</v>
      </c>
      <c r="K94" s="157">
        <f t="shared" ref="K94:K104" si="52">H94-G94</f>
        <v>-2541</v>
      </c>
      <c r="L94" s="158">
        <f t="shared" ref="L94:L105" si="53">H94-D94</f>
        <v>-542</v>
      </c>
      <c r="M94" s="159">
        <f t="shared" si="50"/>
        <v>8.2869424032209239E-3</v>
      </c>
    </row>
    <row r="95" spans="2:13" x14ac:dyDescent="0.25">
      <c r="B95" s="162" t="s">
        <v>103</v>
      </c>
      <c r="C95" s="163">
        <v>15034</v>
      </c>
      <c r="D95" s="163">
        <v>16577</v>
      </c>
      <c r="E95" s="163">
        <v>7257</v>
      </c>
      <c r="F95" s="163">
        <v>14475</v>
      </c>
      <c r="G95" s="163">
        <v>10867</v>
      </c>
      <c r="H95" s="163">
        <v>10407</v>
      </c>
      <c r="I95" s="165">
        <f>IFERROR(H95/G95-1,"-")</f>
        <v>-4.2329989877611163E-2</v>
      </c>
      <c r="J95" s="164">
        <f t="shared" si="51"/>
        <v>-0.37220244917656997</v>
      </c>
      <c r="K95" s="162">
        <f t="shared" si="52"/>
        <v>-460</v>
      </c>
      <c r="L95" s="163">
        <f t="shared" si="53"/>
        <v>-6170</v>
      </c>
      <c r="M95" s="164">
        <f t="shared" si="50"/>
        <v>2.645547703620361E-3</v>
      </c>
    </row>
    <row r="96" spans="2:13" x14ac:dyDescent="0.25">
      <c r="B96" s="162" t="s">
        <v>100</v>
      </c>
      <c r="C96" s="163">
        <v>15944</v>
      </c>
      <c r="D96" s="163">
        <v>16564</v>
      </c>
      <c r="E96" s="163">
        <v>6381</v>
      </c>
      <c r="F96" s="163">
        <v>15975</v>
      </c>
      <c r="G96" s="163">
        <v>24273</v>
      </c>
      <c r="H96" s="163">
        <v>22192</v>
      </c>
      <c r="I96" s="165">
        <f>IFERROR(H96/G96-1,"-")</f>
        <v>-8.5733119103530653E-2</v>
      </c>
      <c r="J96" s="164">
        <f t="shared" si="51"/>
        <v>0.33977300169041302</v>
      </c>
      <c r="K96" s="162">
        <f t="shared" si="52"/>
        <v>-2081</v>
      </c>
      <c r="L96" s="163">
        <f t="shared" si="53"/>
        <v>5628</v>
      </c>
      <c r="M96" s="164">
        <f t="shared" si="50"/>
        <v>5.6413946996005625E-3</v>
      </c>
    </row>
    <row r="97" spans="2:13" x14ac:dyDescent="0.25">
      <c r="B97" s="157" t="s">
        <v>107</v>
      </c>
      <c r="C97" s="158">
        <v>17624</v>
      </c>
      <c r="D97" s="158">
        <v>16979</v>
      </c>
      <c r="E97" s="158">
        <v>7184</v>
      </c>
      <c r="F97" s="158">
        <v>15869</v>
      </c>
      <c r="G97" s="158">
        <v>18432</v>
      </c>
      <c r="H97" s="158">
        <v>19561</v>
      </c>
      <c r="I97" s="160">
        <f>IFERROR(H97/G97-1,"-")</f>
        <v>6.125217013888884E-2</v>
      </c>
      <c r="J97" s="159">
        <f t="shared" si="51"/>
        <v>0.15207020437010432</v>
      </c>
      <c r="K97" s="157">
        <f t="shared" si="52"/>
        <v>1129</v>
      </c>
      <c r="L97" s="158">
        <f t="shared" si="53"/>
        <v>2582</v>
      </c>
      <c r="M97" s="159">
        <f t="shared" si="50"/>
        <v>4.9725721755085883E-3</v>
      </c>
    </row>
    <row r="98" spans="2:13" x14ac:dyDescent="0.25">
      <c r="B98" s="162" t="s">
        <v>110</v>
      </c>
      <c r="C98" s="163">
        <v>2071</v>
      </c>
      <c r="D98" s="163">
        <v>2193</v>
      </c>
      <c r="E98" s="163">
        <v>1188</v>
      </c>
      <c r="F98" s="163">
        <v>2100</v>
      </c>
      <c r="G98" s="163">
        <v>2476</v>
      </c>
      <c r="H98" s="163">
        <v>2770</v>
      </c>
      <c r="I98" s="165">
        <f t="shared" ref="I98:I105" si="54">IFERROR(H98/G98-1,"-")</f>
        <v>0.11873990306946691</v>
      </c>
      <c r="J98" s="164">
        <f t="shared" si="51"/>
        <v>0.26310989512083904</v>
      </c>
      <c r="K98" s="162">
        <f t="shared" si="52"/>
        <v>294</v>
      </c>
      <c r="L98" s="163">
        <f t="shared" si="53"/>
        <v>577</v>
      </c>
      <c r="M98" s="164">
        <f t="shared" si="50"/>
        <v>7.0415750350998367E-4</v>
      </c>
    </row>
    <row r="99" spans="2:13" x14ac:dyDescent="0.25">
      <c r="B99" s="162" t="s">
        <v>113</v>
      </c>
      <c r="C99" s="163">
        <v>4009</v>
      </c>
      <c r="D99" s="163">
        <v>3526</v>
      </c>
      <c r="E99" s="163">
        <v>1342</v>
      </c>
      <c r="F99" s="163">
        <v>3121</v>
      </c>
      <c r="G99" s="163">
        <v>3392</v>
      </c>
      <c r="H99" s="163">
        <v>3774</v>
      </c>
      <c r="I99" s="165">
        <f t="shared" si="54"/>
        <v>0.11261792452830188</v>
      </c>
      <c r="J99" s="164">
        <f t="shared" si="51"/>
        <v>7.0334656834940334E-2</v>
      </c>
      <c r="K99" s="162">
        <f t="shared" si="52"/>
        <v>382</v>
      </c>
      <c r="L99" s="163">
        <f t="shared" si="53"/>
        <v>248</v>
      </c>
      <c r="M99" s="164">
        <f t="shared" si="50"/>
        <v>9.59382822471725E-4</v>
      </c>
    </row>
    <row r="100" spans="2:13" x14ac:dyDescent="0.25">
      <c r="B100" s="162" t="s">
        <v>116</v>
      </c>
      <c r="C100" s="163">
        <v>3767</v>
      </c>
      <c r="D100" s="163">
        <v>3516</v>
      </c>
      <c r="E100" s="163">
        <v>1697</v>
      </c>
      <c r="F100" s="163">
        <v>3055</v>
      </c>
      <c r="G100" s="163">
        <v>3581</v>
      </c>
      <c r="H100" s="163">
        <v>3405</v>
      </c>
      <c r="I100" s="165">
        <f t="shared" si="54"/>
        <v>-4.9148282602624938E-2</v>
      </c>
      <c r="J100" s="164">
        <f t="shared" si="51"/>
        <v>-3.1569965870307137E-2</v>
      </c>
      <c r="K100" s="162">
        <f t="shared" si="52"/>
        <v>-176</v>
      </c>
      <c r="L100" s="163">
        <f t="shared" si="53"/>
        <v>-111</v>
      </c>
      <c r="M100" s="164">
        <f t="shared" si="50"/>
        <v>8.6557989149873443E-4</v>
      </c>
    </row>
    <row r="101" spans="2:13" x14ac:dyDescent="0.25">
      <c r="B101" s="162" t="s">
        <v>123</v>
      </c>
      <c r="C101" s="163">
        <v>473</v>
      </c>
      <c r="D101" s="163">
        <v>619</v>
      </c>
      <c r="E101" s="163">
        <v>302</v>
      </c>
      <c r="F101" s="163">
        <v>1051</v>
      </c>
      <c r="G101" s="163">
        <v>825</v>
      </c>
      <c r="H101" s="163">
        <v>858</v>
      </c>
      <c r="I101" s="165">
        <f t="shared" si="54"/>
        <v>4.0000000000000036E-2</v>
      </c>
      <c r="J101" s="164">
        <f t="shared" si="51"/>
        <v>0.38610662358642966</v>
      </c>
      <c r="K101" s="162">
        <f t="shared" si="52"/>
        <v>33</v>
      </c>
      <c r="L101" s="163">
        <f t="shared" si="53"/>
        <v>239</v>
      </c>
      <c r="M101" s="164">
        <f t="shared" si="50"/>
        <v>2.1811088014857979E-4</v>
      </c>
    </row>
    <row r="102" spans="2:13" x14ac:dyDescent="0.25">
      <c r="B102" s="162" t="s">
        <v>119</v>
      </c>
      <c r="C102" s="163">
        <v>435</v>
      </c>
      <c r="D102" s="163">
        <v>479</v>
      </c>
      <c r="E102" s="163">
        <v>307</v>
      </c>
      <c r="F102" s="163">
        <v>630</v>
      </c>
      <c r="G102" s="163">
        <v>571</v>
      </c>
      <c r="H102" s="163">
        <v>760</v>
      </c>
      <c r="I102" s="165">
        <f t="shared" si="54"/>
        <v>0.33099824868651484</v>
      </c>
      <c r="J102" s="164">
        <f t="shared" si="51"/>
        <v>0.58663883089770352</v>
      </c>
      <c r="K102" s="162">
        <f t="shared" si="52"/>
        <v>189</v>
      </c>
      <c r="L102" s="163">
        <f t="shared" si="53"/>
        <v>281</v>
      </c>
      <c r="M102" s="164">
        <f t="shared" si="50"/>
        <v>1.931984486164576E-4</v>
      </c>
    </row>
    <row r="103" spans="2:13" x14ac:dyDescent="0.25">
      <c r="B103" s="162" t="s">
        <v>128</v>
      </c>
      <c r="C103" s="163">
        <v>135</v>
      </c>
      <c r="D103" s="163">
        <v>135</v>
      </c>
      <c r="E103" s="163">
        <v>118</v>
      </c>
      <c r="F103" s="163">
        <v>248</v>
      </c>
      <c r="G103" s="163">
        <v>136</v>
      </c>
      <c r="H103" s="163">
        <v>226</v>
      </c>
      <c r="I103" s="165">
        <f t="shared" si="54"/>
        <v>0.66176470588235303</v>
      </c>
      <c r="J103" s="164">
        <f t="shared" si="51"/>
        <v>0.67407407407407405</v>
      </c>
      <c r="K103" s="162">
        <f t="shared" si="52"/>
        <v>90</v>
      </c>
      <c r="L103" s="163">
        <f t="shared" si="53"/>
        <v>91</v>
      </c>
      <c r="M103" s="164">
        <f t="shared" si="50"/>
        <v>5.7451117614893976E-5</v>
      </c>
    </row>
    <row r="104" spans="2:13" x14ac:dyDescent="0.25">
      <c r="B104" s="162" t="s">
        <v>131</v>
      </c>
      <c r="C104" s="163">
        <v>322</v>
      </c>
      <c r="D104" s="163">
        <v>230</v>
      </c>
      <c r="E104" s="163">
        <v>82</v>
      </c>
      <c r="F104" s="163">
        <v>133</v>
      </c>
      <c r="G104" s="163">
        <v>238</v>
      </c>
      <c r="H104" s="163">
        <v>342</v>
      </c>
      <c r="I104" s="165">
        <f t="shared" si="54"/>
        <v>0.43697478991596639</v>
      </c>
      <c r="J104" s="164">
        <f t="shared" si="51"/>
        <v>0.48695652173913051</v>
      </c>
      <c r="K104" s="162">
        <f t="shared" si="52"/>
        <v>104</v>
      </c>
      <c r="L104" s="163">
        <f t="shared" si="53"/>
        <v>112</v>
      </c>
      <c r="M104" s="164">
        <f t="shared" si="50"/>
        <v>8.6939301877405928E-5</v>
      </c>
    </row>
    <row r="105" spans="2:13" x14ac:dyDescent="0.25">
      <c r="B105" s="168" t="s">
        <v>145</v>
      </c>
      <c r="C105" s="169">
        <f t="shared" ref="C105:H105" si="55">C97-SUM(C98:C104)</f>
        <v>6412</v>
      </c>
      <c r="D105" s="169">
        <f t="shared" si="55"/>
        <v>6281</v>
      </c>
      <c r="E105" s="169">
        <f t="shared" si="55"/>
        <v>2148</v>
      </c>
      <c r="F105" s="169">
        <f t="shared" si="55"/>
        <v>5531</v>
      </c>
      <c r="G105" s="169">
        <f t="shared" si="55"/>
        <v>7213</v>
      </c>
      <c r="H105" s="169">
        <f t="shared" si="55"/>
        <v>7426</v>
      </c>
      <c r="I105" s="171">
        <f t="shared" si="54"/>
        <v>2.953001525024268E-2</v>
      </c>
      <c r="J105" s="170">
        <f t="shared" si="51"/>
        <v>0.18229581276866735</v>
      </c>
      <c r="K105" s="168">
        <f>H105-G105</f>
        <v>213</v>
      </c>
      <c r="L105" s="169">
        <f t="shared" si="53"/>
        <v>1145</v>
      </c>
      <c r="M105" s="170">
        <f t="shared" si="50"/>
        <v>1.8877522097708081E-3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C108+C111</f>
        <v>78752</v>
      </c>
      <c r="D107" s="176">
        <f t="shared" ref="D107:H107" si="56">D108+D111</f>
        <v>76524</v>
      </c>
      <c r="E107" s="176">
        <f t="shared" si="56"/>
        <v>56024</v>
      </c>
      <c r="F107" s="176">
        <f t="shared" si="56"/>
        <v>154656</v>
      </c>
      <c r="G107" s="176">
        <f t="shared" si="56"/>
        <v>203248</v>
      </c>
      <c r="H107" s="176">
        <f t="shared" si="56"/>
        <v>191718</v>
      </c>
      <c r="I107" s="177">
        <f>IFERROR(H107/G107-1,"-")</f>
        <v>-5.6728725497913857E-2</v>
      </c>
      <c r="J107" s="177">
        <f>IFERROR(H107/D107-1,"-")</f>
        <v>1.5053316606554805</v>
      </c>
      <c r="K107" s="176">
        <f>H107-G107</f>
        <v>-11530</v>
      </c>
      <c r="L107" s="176">
        <f>H107-D107</f>
        <v>115194</v>
      </c>
      <c r="M107" s="177">
        <f t="shared" ref="M107:M119" si="57">H107/H$9</f>
        <v>4.8736342331381605E-2</v>
      </c>
    </row>
    <row r="108" spans="2:13" x14ac:dyDescent="0.25">
      <c r="B108" s="157" t="s">
        <v>97</v>
      </c>
      <c r="C108" s="158">
        <v>14748</v>
      </c>
      <c r="D108" s="158">
        <v>16190</v>
      </c>
      <c r="E108" s="158">
        <v>26090</v>
      </c>
      <c r="F108" s="158">
        <v>38429</v>
      </c>
      <c r="G108" s="158">
        <v>45215</v>
      </c>
      <c r="H108" s="158">
        <v>40928</v>
      </c>
      <c r="I108" s="160">
        <f>IFERROR(H108/G108-1,"-")</f>
        <v>-9.4813668030520826E-2</v>
      </c>
      <c r="J108" s="159">
        <f t="shared" ref="J108:J119" si="58">IFERROR(H108/D108-1,"-")</f>
        <v>1.5279802347127855</v>
      </c>
      <c r="K108" s="157">
        <f t="shared" ref="K108:K118" si="59">H108-G108</f>
        <v>-4287</v>
      </c>
      <c r="L108" s="158">
        <f t="shared" ref="L108:L119" si="60">H108-D108</f>
        <v>24738</v>
      </c>
      <c r="M108" s="159">
        <f t="shared" si="57"/>
        <v>1.0404244874966285E-2</v>
      </c>
    </row>
    <row r="109" spans="2:13" x14ac:dyDescent="0.25">
      <c r="B109" s="162" t="s">
        <v>103</v>
      </c>
      <c r="C109" s="163">
        <v>2579</v>
      </c>
      <c r="D109" s="163">
        <v>2842</v>
      </c>
      <c r="E109" s="163">
        <v>2066</v>
      </c>
      <c r="F109" s="163">
        <v>10411</v>
      </c>
      <c r="G109" s="163">
        <v>14026</v>
      </c>
      <c r="H109" s="163">
        <v>11728</v>
      </c>
      <c r="I109" s="165">
        <f>IFERROR(H109/G109-1,"-")</f>
        <v>-0.16383858548410091</v>
      </c>
      <c r="J109" s="164">
        <f t="shared" si="58"/>
        <v>3.1266713581984522</v>
      </c>
      <c r="K109" s="162">
        <f t="shared" si="59"/>
        <v>-2298</v>
      </c>
      <c r="L109" s="163">
        <f t="shared" si="60"/>
        <v>8886</v>
      </c>
      <c r="M109" s="164">
        <f t="shared" si="57"/>
        <v>2.9813571123339668E-3</v>
      </c>
    </row>
    <row r="110" spans="2:13" x14ac:dyDescent="0.25">
      <c r="B110" s="162" t="s">
        <v>100</v>
      </c>
      <c r="C110" s="163">
        <v>12169</v>
      </c>
      <c r="D110" s="163">
        <v>13348</v>
      </c>
      <c r="E110" s="163">
        <v>24024</v>
      </c>
      <c r="F110" s="163">
        <v>28018</v>
      </c>
      <c r="G110" s="163">
        <v>31189</v>
      </c>
      <c r="H110" s="163">
        <v>29200</v>
      </c>
      <c r="I110" s="165">
        <f>IFERROR(H110/G110-1,"-")</f>
        <v>-6.3772483888550502E-2</v>
      </c>
      <c r="J110" s="164">
        <f t="shared" si="58"/>
        <v>1.1875936469883128</v>
      </c>
      <c r="K110" s="162">
        <f t="shared" si="59"/>
        <v>-1989</v>
      </c>
      <c r="L110" s="163">
        <f t="shared" si="60"/>
        <v>15852</v>
      </c>
      <c r="M110" s="164">
        <f t="shared" si="57"/>
        <v>7.4228877626323188E-3</v>
      </c>
    </row>
    <row r="111" spans="2:13" x14ac:dyDescent="0.25">
      <c r="B111" s="157" t="s">
        <v>107</v>
      </c>
      <c r="C111" s="158">
        <v>64004</v>
      </c>
      <c r="D111" s="158">
        <v>60334</v>
      </c>
      <c r="E111" s="158">
        <v>29934</v>
      </c>
      <c r="F111" s="158">
        <v>116227</v>
      </c>
      <c r="G111" s="158">
        <v>158033</v>
      </c>
      <c r="H111" s="158">
        <v>150790</v>
      </c>
      <c r="I111" s="160">
        <f>IFERROR(H111/G111-1,"-")</f>
        <v>-4.5832199603880186E-2</v>
      </c>
      <c r="J111" s="159">
        <f t="shared" si="58"/>
        <v>1.4992541518878246</v>
      </c>
      <c r="K111" s="157">
        <f t="shared" si="59"/>
        <v>-7243</v>
      </c>
      <c r="L111" s="158">
        <f t="shared" si="60"/>
        <v>90456</v>
      </c>
      <c r="M111" s="159">
        <f t="shared" si="57"/>
        <v>3.8332097456415318E-2</v>
      </c>
    </row>
    <row r="112" spans="2:13" x14ac:dyDescent="0.25">
      <c r="B112" s="162" t="s">
        <v>110</v>
      </c>
      <c r="C112" s="163">
        <v>33666</v>
      </c>
      <c r="D112" s="163">
        <v>33907</v>
      </c>
      <c r="E112" s="163">
        <v>16211</v>
      </c>
      <c r="F112" s="163">
        <v>69939</v>
      </c>
      <c r="G112" s="163">
        <v>104488</v>
      </c>
      <c r="H112" s="163">
        <v>94156</v>
      </c>
      <c r="I112" s="165">
        <f t="shared" ref="I112:I119" si="61">IFERROR(H112/G112-1,"-")</f>
        <v>-9.888216828726748E-2</v>
      </c>
      <c r="J112" s="164">
        <f t="shared" si="58"/>
        <v>1.7768897277848232</v>
      </c>
      <c r="K112" s="162">
        <f t="shared" si="59"/>
        <v>-10332</v>
      </c>
      <c r="L112" s="163">
        <f t="shared" si="60"/>
        <v>60249</v>
      </c>
      <c r="M112" s="164">
        <f t="shared" si="57"/>
        <v>2.3935254115698926E-2</v>
      </c>
    </row>
    <row r="113" spans="2:13" x14ac:dyDescent="0.25">
      <c r="B113" s="162" t="s">
        <v>113</v>
      </c>
      <c r="C113" s="163">
        <v>4933</v>
      </c>
      <c r="D113" s="163">
        <v>4111</v>
      </c>
      <c r="E113" s="163">
        <v>2391</v>
      </c>
      <c r="F113" s="163">
        <v>5298</v>
      </c>
      <c r="G113" s="163">
        <v>6683</v>
      </c>
      <c r="H113" s="163">
        <v>6617</v>
      </c>
      <c r="I113" s="165">
        <f t="shared" si="61"/>
        <v>-9.8758042795151768E-3</v>
      </c>
      <c r="J113" s="164">
        <f t="shared" si="58"/>
        <v>0.60958404281196787</v>
      </c>
      <c r="K113" s="162">
        <f t="shared" si="59"/>
        <v>-66</v>
      </c>
      <c r="L113" s="163">
        <f t="shared" si="60"/>
        <v>2506</v>
      </c>
      <c r="M113" s="164">
        <f t="shared" si="57"/>
        <v>1.6820975453882895E-3</v>
      </c>
    </row>
    <row r="114" spans="2:13" x14ac:dyDescent="0.25">
      <c r="B114" s="162" t="s">
        <v>116</v>
      </c>
      <c r="C114" s="163">
        <v>10925</v>
      </c>
      <c r="D114" s="163">
        <v>8661</v>
      </c>
      <c r="E114" s="163">
        <v>1728</v>
      </c>
      <c r="F114" s="163">
        <v>7819</v>
      </c>
      <c r="G114" s="163">
        <v>11295</v>
      </c>
      <c r="H114" s="163">
        <v>11852</v>
      </c>
      <c r="I114" s="165">
        <f t="shared" si="61"/>
        <v>4.9313855688357666E-2</v>
      </c>
      <c r="J114" s="164">
        <f t="shared" si="58"/>
        <v>0.36843320632721399</v>
      </c>
      <c r="K114" s="162">
        <f t="shared" si="59"/>
        <v>557</v>
      </c>
      <c r="L114" s="163">
        <f t="shared" si="60"/>
        <v>3191</v>
      </c>
      <c r="M114" s="164">
        <f t="shared" si="57"/>
        <v>3.0128789644766523E-3</v>
      </c>
    </row>
    <row r="115" spans="2:13" x14ac:dyDescent="0.25">
      <c r="B115" s="162" t="s">
        <v>123</v>
      </c>
      <c r="C115" s="163">
        <v>1438</v>
      </c>
      <c r="D115" s="163">
        <v>1026</v>
      </c>
      <c r="E115" s="163">
        <v>1054</v>
      </c>
      <c r="F115" s="163">
        <v>5391</v>
      </c>
      <c r="G115" s="163">
        <v>5420</v>
      </c>
      <c r="H115" s="163">
        <v>5449</v>
      </c>
      <c r="I115" s="165">
        <f t="shared" si="61"/>
        <v>5.3505535055351494E-3</v>
      </c>
      <c r="J115" s="164">
        <f t="shared" si="58"/>
        <v>4.3109161793372319</v>
      </c>
      <c r="K115" s="162">
        <f t="shared" si="59"/>
        <v>29</v>
      </c>
      <c r="L115" s="163">
        <f t="shared" si="60"/>
        <v>4423</v>
      </c>
      <c r="M115" s="164">
        <f t="shared" si="57"/>
        <v>1.3851820348829967E-3</v>
      </c>
    </row>
    <row r="116" spans="2:13" x14ac:dyDescent="0.25">
      <c r="B116" s="162" t="s">
        <v>119</v>
      </c>
      <c r="C116" s="163">
        <v>2782</v>
      </c>
      <c r="D116" s="163">
        <v>2736</v>
      </c>
      <c r="E116" s="163">
        <v>2480</v>
      </c>
      <c r="F116" s="163">
        <v>4029</v>
      </c>
      <c r="G116" s="163">
        <v>4502</v>
      </c>
      <c r="H116" s="163">
        <v>4368</v>
      </c>
      <c r="I116" s="165">
        <f t="shared" si="61"/>
        <v>-2.9764549089293602E-2</v>
      </c>
      <c r="J116" s="164">
        <f t="shared" si="58"/>
        <v>0.59649122807017552</v>
      </c>
      <c r="K116" s="162">
        <f t="shared" si="59"/>
        <v>-134</v>
      </c>
      <c r="L116" s="163">
        <f t="shared" si="60"/>
        <v>1632</v>
      </c>
      <c r="M116" s="164">
        <f t="shared" si="57"/>
        <v>1.1103826625745879E-3</v>
      </c>
    </row>
    <row r="117" spans="2:13" x14ac:dyDescent="0.25">
      <c r="B117" s="162" t="s">
        <v>128</v>
      </c>
      <c r="C117" s="163">
        <v>434</v>
      </c>
      <c r="D117" s="163">
        <v>389</v>
      </c>
      <c r="E117" s="163">
        <v>223</v>
      </c>
      <c r="F117" s="163">
        <v>1042</v>
      </c>
      <c r="G117" s="163">
        <v>1150</v>
      </c>
      <c r="H117" s="163">
        <v>927</v>
      </c>
      <c r="I117" s="165">
        <f t="shared" si="61"/>
        <v>-0.19391304347826088</v>
      </c>
      <c r="J117" s="164">
        <f t="shared" si="58"/>
        <v>1.3830334190231364</v>
      </c>
      <c r="K117" s="162">
        <f t="shared" si="59"/>
        <v>-223</v>
      </c>
      <c r="L117" s="163">
        <f t="shared" si="60"/>
        <v>538</v>
      </c>
      <c r="M117" s="164">
        <f t="shared" si="57"/>
        <v>2.3565126561507396E-4</v>
      </c>
    </row>
    <row r="118" spans="2:13" x14ac:dyDescent="0.25">
      <c r="B118" s="162" t="s">
        <v>131</v>
      </c>
      <c r="C118" s="163">
        <v>1199</v>
      </c>
      <c r="D118" s="163">
        <v>969</v>
      </c>
      <c r="E118" s="163">
        <v>542</v>
      </c>
      <c r="F118" s="163">
        <v>764</v>
      </c>
      <c r="G118" s="163">
        <v>618</v>
      </c>
      <c r="H118" s="163">
        <v>1180</v>
      </c>
      <c r="I118" s="165">
        <f t="shared" si="61"/>
        <v>0.90938511326860838</v>
      </c>
      <c r="J118" s="164">
        <f t="shared" si="58"/>
        <v>0.21775025799793601</v>
      </c>
      <c r="K118" s="162">
        <f t="shared" si="59"/>
        <v>562</v>
      </c>
      <c r="L118" s="163">
        <f t="shared" si="60"/>
        <v>211</v>
      </c>
      <c r="M118" s="164">
        <f t="shared" si="57"/>
        <v>2.9996601232555261E-4</v>
      </c>
    </row>
    <row r="119" spans="2:13" x14ac:dyDescent="0.25">
      <c r="B119" s="168" t="s">
        <v>145</v>
      </c>
      <c r="C119" s="169">
        <f t="shared" ref="C119:H119" si="62">C111-SUM(C112:C118)</f>
        <v>8627</v>
      </c>
      <c r="D119" s="169">
        <f t="shared" si="62"/>
        <v>8535</v>
      </c>
      <c r="E119" s="169">
        <f t="shared" si="62"/>
        <v>5305</v>
      </c>
      <c r="F119" s="169">
        <f t="shared" si="62"/>
        <v>21945</v>
      </c>
      <c r="G119" s="169">
        <f t="shared" si="62"/>
        <v>23877</v>
      </c>
      <c r="H119" s="169">
        <f t="shared" si="62"/>
        <v>26241</v>
      </c>
      <c r="I119" s="171">
        <f t="shared" si="61"/>
        <v>9.9007412991581889E-2</v>
      </c>
      <c r="J119" s="170">
        <f t="shared" si="58"/>
        <v>2.0745166959578207</v>
      </c>
      <c r="K119" s="168">
        <f>H119-G119</f>
        <v>2364</v>
      </c>
      <c r="L119" s="169">
        <f t="shared" si="60"/>
        <v>17706</v>
      </c>
      <c r="M119" s="170">
        <f t="shared" si="57"/>
        <v>6.6706848554532426E-3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f>C122+C125</f>
        <v>211902</v>
      </c>
      <c r="D121" s="176">
        <f t="shared" ref="D121:H121" si="63">D122+D125</f>
        <v>199492</v>
      </c>
      <c r="E121" s="176">
        <f t="shared" si="63"/>
        <v>84454</v>
      </c>
      <c r="F121" s="176">
        <f t="shared" si="63"/>
        <v>205166</v>
      </c>
      <c r="G121" s="176">
        <f t="shared" si="63"/>
        <v>218532</v>
      </c>
      <c r="H121" s="176">
        <f t="shared" si="63"/>
        <v>226242</v>
      </c>
      <c r="I121" s="177">
        <f>IFERROR(H121/G121-1,"-")</f>
        <v>3.5280874196913947E-2</v>
      </c>
      <c r="J121" s="177">
        <f>IFERROR(H121/D121-1,"-")</f>
        <v>0.13409059009885116</v>
      </c>
      <c r="K121" s="176">
        <f>H121-G121</f>
        <v>7710</v>
      </c>
      <c r="L121" s="176">
        <f>H121-D121</f>
        <v>26750</v>
      </c>
      <c r="M121" s="177">
        <f t="shared" ref="M121:M133" si="64">H121/H$9</f>
        <v>5.7512636068269216E-2</v>
      </c>
    </row>
    <row r="122" spans="2:13" x14ac:dyDescent="0.25">
      <c r="B122" s="157" t="s">
        <v>97</v>
      </c>
      <c r="C122" s="158">
        <v>125463</v>
      </c>
      <c r="D122" s="158">
        <v>109887</v>
      </c>
      <c r="E122" s="158">
        <v>48506</v>
      </c>
      <c r="F122" s="158">
        <v>124192</v>
      </c>
      <c r="G122" s="158">
        <v>135981</v>
      </c>
      <c r="H122" s="158">
        <v>143457</v>
      </c>
      <c r="I122" s="160">
        <f>IFERROR(H122/G122-1,"-")</f>
        <v>5.4978269022878168E-2</v>
      </c>
      <c r="J122" s="159">
        <f t="shared" ref="J122:J133" si="65">IFERROR(H122/D122-1,"-")</f>
        <v>0.30549564552676833</v>
      </c>
      <c r="K122" s="157">
        <f t="shared" ref="K122:K132" si="66">H122-G122</f>
        <v>7476</v>
      </c>
      <c r="L122" s="158">
        <f t="shared" ref="L122:L133" si="67">H122-D122</f>
        <v>33570</v>
      </c>
      <c r="M122" s="159">
        <f t="shared" si="64"/>
        <v>3.6467986635751529E-2</v>
      </c>
    </row>
    <row r="123" spans="2:13" x14ac:dyDescent="0.25">
      <c r="B123" s="162" t="s">
        <v>103</v>
      </c>
      <c r="C123" s="163">
        <v>69903</v>
      </c>
      <c r="D123" s="163">
        <v>55132</v>
      </c>
      <c r="E123" s="163">
        <v>21854</v>
      </c>
      <c r="F123" s="163">
        <v>64127</v>
      </c>
      <c r="G123" s="163">
        <v>60904</v>
      </c>
      <c r="H123" s="163">
        <v>68611</v>
      </c>
      <c r="I123" s="165">
        <f>IFERROR(H123/G123-1,"-")</f>
        <v>0.12654341258373836</v>
      </c>
      <c r="J123" s="164">
        <f t="shared" si="65"/>
        <v>0.24448596096640784</v>
      </c>
      <c r="K123" s="162">
        <f t="shared" si="66"/>
        <v>7707</v>
      </c>
      <c r="L123" s="163">
        <f t="shared" si="67"/>
        <v>13479</v>
      </c>
      <c r="M123" s="164">
        <f t="shared" si="64"/>
        <v>1.7441498365820755E-2</v>
      </c>
    </row>
    <row r="124" spans="2:13" x14ac:dyDescent="0.25">
      <c r="B124" s="162" t="s">
        <v>100</v>
      </c>
      <c r="C124" s="163">
        <v>55560</v>
      </c>
      <c r="D124" s="163">
        <v>54755</v>
      </c>
      <c r="E124" s="163">
        <v>26652</v>
      </c>
      <c r="F124" s="163">
        <v>60065</v>
      </c>
      <c r="G124" s="163">
        <v>75077</v>
      </c>
      <c r="H124" s="163">
        <v>74846</v>
      </c>
      <c r="I124" s="165">
        <f>IFERROR(H124/G124-1,"-")</f>
        <v>-3.076841109793893E-3</v>
      </c>
      <c r="J124" s="164">
        <f t="shared" si="65"/>
        <v>0.36692539494110132</v>
      </c>
      <c r="K124" s="162">
        <f t="shared" si="66"/>
        <v>-231</v>
      </c>
      <c r="L124" s="163">
        <f t="shared" si="67"/>
        <v>20091</v>
      </c>
      <c r="M124" s="164">
        <f t="shared" si="64"/>
        <v>1.902648826993077E-2</v>
      </c>
    </row>
    <row r="125" spans="2:13" x14ac:dyDescent="0.25">
      <c r="B125" s="157" t="s">
        <v>107</v>
      </c>
      <c r="C125" s="158">
        <v>86439</v>
      </c>
      <c r="D125" s="158">
        <v>89605</v>
      </c>
      <c r="E125" s="158">
        <v>35948</v>
      </c>
      <c r="F125" s="158">
        <v>80974</v>
      </c>
      <c r="G125" s="158">
        <v>82551</v>
      </c>
      <c r="H125" s="158">
        <v>82785</v>
      </c>
      <c r="I125" s="160">
        <f>IFERROR(H125/G125-1,"-")</f>
        <v>2.8346113311770171E-3</v>
      </c>
      <c r="J125" s="159">
        <f t="shared" si="65"/>
        <v>-7.6111824116957716E-2</v>
      </c>
      <c r="K125" s="157">
        <f t="shared" si="66"/>
        <v>234</v>
      </c>
      <c r="L125" s="158">
        <f t="shared" si="67"/>
        <v>-6820</v>
      </c>
      <c r="M125" s="159">
        <f t="shared" si="64"/>
        <v>2.1044649432517687E-2</v>
      </c>
    </row>
    <row r="126" spans="2:13" x14ac:dyDescent="0.25">
      <c r="B126" s="162" t="s">
        <v>110</v>
      </c>
      <c r="C126" s="163">
        <v>10691</v>
      </c>
      <c r="D126" s="163">
        <v>9333</v>
      </c>
      <c r="E126" s="163">
        <v>3461</v>
      </c>
      <c r="F126" s="163">
        <v>8604</v>
      </c>
      <c r="G126" s="163">
        <v>10514</v>
      </c>
      <c r="H126" s="163">
        <v>9484</v>
      </c>
      <c r="I126" s="165">
        <f t="shared" ref="I126:I133" si="68">IFERROR(H126/G126-1,"-")</f>
        <v>-9.7964618603766374E-2</v>
      </c>
      <c r="J126" s="164">
        <f t="shared" si="65"/>
        <v>1.6179149255330483E-2</v>
      </c>
      <c r="K126" s="162">
        <f t="shared" si="66"/>
        <v>-1030</v>
      </c>
      <c r="L126" s="163">
        <f t="shared" si="67"/>
        <v>151</v>
      </c>
      <c r="M126" s="164">
        <f t="shared" si="64"/>
        <v>2.4109132719453735E-3</v>
      </c>
    </row>
    <row r="127" spans="2:13" x14ac:dyDescent="0.25">
      <c r="B127" s="162" t="s">
        <v>113</v>
      </c>
      <c r="C127" s="163">
        <v>9551</v>
      </c>
      <c r="D127" s="163">
        <v>8331</v>
      </c>
      <c r="E127" s="163">
        <v>3632</v>
      </c>
      <c r="F127" s="163">
        <v>9211</v>
      </c>
      <c r="G127" s="163">
        <v>11454</v>
      </c>
      <c r="H127" s="163">
        <v>11228</v>
      </c>
      <c r="I127" s="165">
        <f t="shared" si="68"/>
        <v>-1.9731098306268513E-2</v>
      </c>
      <c r="J127" s="164">
        <f t="shared" si="65"/>
        <v>0.34773736646260955</v>
      </c>
      <c r="K127" s="162">
        <f t="shared" si="66"/>
        <v>-226</v>
      </c>
      <c r="L127" s="163">
        <f t="shared" si="67"/>
        <v>2897</v>
      </c>
      <c r="M127" s="164">
        <f t="shared" si="64"/>
        <v>2.8542528698231396E-3</v>
      </c>
    </row>
    <row r="128" spans="2:13" x14ac:dyDescent="0.25">
      <c r="B128" s="162" t="s">
        <v>116</v>
      </c>
      <c r="C128" s="163">
        <v>5965</v>
      </c>
      <c r="D128" s="163">
        <v>6092</v>
      </c>
      <c r="E128" s="163">
        <v>2530</v>
      </c>
      <c r="F128" s="163">
        <v>7497</v>
      </c>
      <c r="G128" s="163">
        <v>8031</v>
      </c>
      <c r="H128" s="163">
        <v>7720</v>
      </c>
      <c r="I128" s="165">
        <f t="shared" si="68"/>
        <v>-3.8724940854189982E-2</v>
      </c>
      <c r="J128" s="164">
        <f t="shared" si="65"/>
        <v>0.26723571897570575</v>
      </c>
      <c r="K128" s="162">
        <f t="shared" si="66"/>
        <v>-311</v>
      </c>
      <c r="L128" s="163">
        <f t="shared" si="67"/>
        <v>1628</v>
      </c>
      <c r="M128" s="164">
        <f t="shared" si="64"/>
        <v>1.9624895043671747E-3</v>
      </c>
    </row>
    <row r="129" spans="2:13" x14ac:dyDescent="0.25">
      <c r="B129" s="162" t="s">
        <v>123</v>
      </c>
      <c r="C129" s="163">
        <v>1459</v>
      </c>
      <c r="D129" s="163">
        <v>1478</v>
      </c>
      <c r="E129" s="163">
        <v>672</v>
      </c>
      <c r="F129" s="163">
        <v>2279</v>
      </c>
      <c r="G129" s="163">
        <v>2346</v>
      </c>
      <c r="H129" s="163">
        <v>2109</v>
      </c>
      <c r="I129" s="165">
        <f t="shared" si="68"/>
        <v>-0.10102301790281332</v>
      </c>
      <c r="J129" s="164">
        <f t="shared" si="65"/>
        <v>0.42692828146143436</v>
      </c>
      <c r="K129" s="162">
        <f t="shared" si="66"/>
        <v>-237</v>
      </c>
      <c r="L129" s="163">
        <f t="shared" si="67"/>
        <v>631</v>
      </c>
      <c r="M129" s="164">
        <f t="shared" si="64"/>
        <v>5.3612569491066984E-4</v>
      </c>
    </row>
    <row r="130" spans="2:13" x14ac:dyDescent="0.25">
      <c r="B130" s="162" t="s">
        <v>119</v>
      </c>
      <c r="C130" s="163">
        <v>1612</v>
      </c>
      <c r="D130" s="163">
        <v>1319</v>
      </c>
      <c r="E130" s="163">
        <v>682</v>
      </c>
      <c r="F130" s="163">
        <v>1555</v>
      </c>
      <c r="G130" s="163">
        <v>1706</v>
      </c>
      <c r="H130" s="163">
        <v>1781</v>
      </c>
      <c r="I130" s="165">
        <f t="shared" si="68"/>
        <v>4.3962485345838243E-2</v>
      </c>
      <c r="J130" s="164">
        <f t="shared" si="65"/>
        <v>0.35026535253980295</v>
      </c>
      <c r="K130" s="162">
        <f t="shared" si="66"/>
        <v>75</v>
      </c>
      <c r="L130" s="163">
        <f t="shared" si="67"/>
        <v>462</v>
      </c>
      <c r="M130" s="164">
        <f t="shared" si="64"/>
        <v>4.5274531182356713E-4</v>
      </c>
    </row>
    <row r="131" spans="2:13" x14ac:dyDescent="0.25">
      <c r="B131" s="162" t="s">
        <v>128</v>
      </c>
      <c r="C131" s="163">
        <v>1519</v>
      </c>
      <c r="D131" s="163">
        <v>1417</v>
      </c>
      <c r="E131" s="163">
        <v>663</v>
      </c>
      <c r="F131" s="163">
        <v>911</v>
      </c>
      <c r="G131" s="163">
        <v>1153</v>
      </c>
      <c r="H131" s="163">
        <v>1176</v>
      </c>
      <c r="I131" s="165">
        <f t="shared" si="68"/>
        <v>1.9947961838681749E-2</v>
      </c>
      <c r="J131" s="164">
        <f t="shared" si="65"/>
        <v>-0.17007762879322508</v>
      </c>
      <c r="K131" s="162">
        <f t="shared" si="66"/>
        <v>23</v>
      </c>
      <c r="L131" s="163">
        <f t="shared" si="67"/>
        <v>-241</v>
      </c>
      <c r="M131" s="164">
        <f t="shared" si="64"/>
        <v>2.9894917838546597E-4</v>
      </c>
    </row>
    <row r="132" spans="2:13" x14ac:dyDescent="0.25">
      <c r="B132" s="162" t="s">
        <v>131</v>
      </c>
      <c r="C132" s="163">
        <v>2650</v>
      </c>
      <c r="D132" s="163">
        <v>2295</v>
      </c>
      <c r="E132" s="163">
        <v>1057</v>
      </c>
      <c r="F132" s="163">
        <v>1528</v>
      </c>
      <c r="G132" s="163">
        <v>2098</v>
      </c>
      <c r="H132" s="163">
        <v>2026</v>
      </c>
      <c r="I132" s="165">
        <f t="shared" si="68"/>
        <v>-3.4318398474737832E-2</v>
      </c>
      <c r="J132" s="164">
        <f t="shared" si="65"/>
        <v>-0.11721132897603481</v>
      </c>
      <c r="K132" s="162">
        <f t="shared" si="66"/>
        <v>-72</v>
      </c>
      <c r="L132" s="163">
        <f t="shared" si="67"/>
        <v>-269</v>
      </c>
      <c r="M132" s="164">
        <f t="shared" si="64"/>
        <v>5.1502639065387256E-4</v>
      </c>
    </row>
    <row r="133" spans="2:13" x14ac:dyDescent="0.25">
      <c r="B133" s="168" t="s">
        <v>145</v>
      </c>
      <c r="C133" s="169">
        <f t="shared" ref="C133:H133" si="69">C125-SUM(C126:C132)</f>
        <v>52992</v>
      </c>
      <c r="D133" s="169">
        <f t="shared" si="69"/>
        <v>59340</v>
      </c>
      <c r="E133" s="169">
        <f t="shared" si="69"/>
        <v>23251</v>
      </c>
      <c r="F133" s="169">
        <f t="shared" si="69"/>
        <v>49389</v>
      </c>
      <c r="G133" s="169">
        <f t="shared" si="69"/>
        <v>45249</v>
      </c>
      <c r="H133" s="169">
        <f t="shared" si="69"/>
        <v>47261</v>
      </c>
      <c r="I133" s="171">
        <f t="shared" si="68"/>
        <v>4.4465071051293936E-2</v>
      </c>
      <c r="J133" s="170">
        <f t="shared" si="65"/>
        <v>-0.20355578024941012</v>
      </c>
      <c r="K133" s="168">
        <f>H133-G133</f>
        <v>2012</v>
      </c>
      <c r="L133" s="169">
        <f t="shared" si="67"/>
        <v>-12079</v>
      </c>
      <c r="M133" s="170">
        <f t="shared" si="64"/>
        <v>1.2014147210608426E-2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C136+C139</f>
        <v>159383</v>
      </c>
      <c r="D135" s="176">
        <f t="shared" ref="D135:H135" si="70">D136+D139</f>
        <v>164697</v>
      </c>
      <c r="E135" s="176">
        <f t="shared" si="70"/>
        <v>65606</v>
      </c>
      <c r="F135" s="176">
        <f t="shared" si="70"/>
        <v>192551</v>
      </c>
      <c r="G135" s="176">
        <f t="shared" si="70"/>
        <v>209517</v>
      </c>
      <c r="H135" s="176">
        <f t="shared" si="70"/>
        <v>217447</v>
      </c>
      <c r="I135" s="177">
        <f>IFERROR(H135/G135-1,"-")</f>
        <v>3.784895736384164E-2</v>
      </c>
      <c r="J135" s="177">
        <f>IFERROR(H135/D135-1,"-")</f>
        <v>0.32028512966234968</v>
      </c>
      <c r="K135" s="176">
        <f>H135-G135</f>
        <v>7930</v>
      </c>
      <c r="L135" s="176">
        <f>H135-D135</f>
        <v>52750</v>
      </c>
      <c r="M135" s="177">
        <f t="shared" ref="M135:M147" si="71">H135/H$9</f>
        <v>5.5276872442503761E-2</v>
      </c>
    </row>
    <row r="136" spans="2:13" x14ac:dyDescent="0.25">
      <c r="B136" s="157" t="s">
        <v>97</v>
      </c>
      <c r="C136" s="158">
        <v>30812</v>
      </c>
      <c r="D136" s="158">
        <v>33518</v>
      </c>
      <c r="E136" s="158">
        <v>16609</v>
      </c>
      <c r="F136" s="158">
        <v>19939</v>
      </c>
      <c r="G136" s="158">
        <v>21664</v>
      </c>
      <c r="H136" s="158">
        <v>20384</v>
      </c>
      <c r="I136" s="160">
        <f>IFERROR(H136/G136-1,"-")</f>
        <v>-5.9084194977843452E-2</v>
      </c>
      <c r="J136" s="159">
        <f t="shared" ref="J136:J147" si="72">IFERROR(H136/D136-1,"-")</f>
        <v>-0.39184915567754641</v>
      </c>
      <c r="K136" s="157">
        <f t="shared" ref="K136:K146" si="73">H136-G136</f>
        <v>-1280</v>
      </c>
      <c r="L136" s="158">
        <f t="shared" ref="L136:L147" si="74">H136-D136</f>
        <v>-13134</v>
      </c>
      <c r="M136" s="159">
        <f t="shared" si="71"/>
        <v>5.1817857586814106E-3</v>
      </c>
    </row>
    <row r="137" spans="2:13" x14ac:dyDescent="0.25">
      <c r="B137" s="162" t="s">
        <v>103</v>
      </c>
      <c r="C137" s="163">
        <v>19840</v>
      </c>
      <c r="D137" s="163">
        <v>16612</v>
      </c>
      <c r="E137" s="163">
        <v>11860</v>
      </c>
      <c r="F137" s="163">
        <v>13852</v>
      </c>
      <c r="G137" s="163">
        <v>13925</v>
      </c>
      <c r="H137" s="163">
        <v>12735</v>
      </c>
      <c r="I137" s="165">
        <f>IFERROR(H137/G137-1,"-")</f>
        <v>-8.5457809694793552E-2</v>
      </c>
      <c r="J137" s="164">
        <f t="shared" si="72"/>
        <v>-0.23338550445461115</v>
      </c>
      <c r="K137" s="162">
        <f t="shared" si="73"/>
        <v>-1190</v>
      </c>
      <c r="L137" s="163">
        <f t="shared" si="74"/>
        <v>-3877</v>
      </c>
      <c r="M137" s="164">
        <f t="shared" si="71"/>
        <v>3.2373450567507733E-3</v>
      </c>
    </row>
    <row r="138" spans="2:13" x14ac:dyDescent="0.25">
      <c r="B138" s="162" t="s">
        <v>100</v>
      </c>
      <c r="C138" s="163">
        <v>10972</v>
      </c>
      <c r="D138" s="163">
        <v>16906</v>
      </c>
      <c r="E138" s="163">
        <v>4749</v>
      </c>
      <c r="F138" s="163">
        <v>6087</v>
      </c>
      <c r="G138" s="163">
        <v>7739</v>
      </c>
      <c r="H138" s="163">
        <v>7649</v>
      </c>
      <c r="I138" s="165">
        <f>IFERROR(H138/G138-1,"-")</f>
        <v>-1.1629409484429476E-2</v>
      </c>
      <c r="J138" s="164">
        <f t="shared" si="72"/>
        <v>-0.54755708032651129</v>
      </c>
      <c r="K138" s="162">
        <f t="shared" si="73"/>
        <v>-90</v>
      </c>
      <c r="L138" s="163">
        <f t="shared" si="74"/>
        <v>-9257</v>
      </c>
      <c r="M138" s="164">
        <f t="shared" si="71"/>
        <v>1.9444407019306373E-3</v>
      </c>
    </row>
    <row r="139" spans="2:13" x14ac:dyDescent="0.25">
      <c r="B139" s="157" t="s">
        <v>107</v>
      </c>
      <c r="C139" s="158">
        <v>128571</v>
      </c>
      <c r="D139" s="158">
        <v>131179</v>
      </c>
      <c r="E139" s="158">
        <v>48997</v>
      </c>
      <c r="F139" s="158">
        <v>172612</v>
      </c>
      <c r="G139" s="158">
        <v>187853</v>
      </c>
      <c r="H139" s="158">
        <v>197063</v>
      </c>
      <c r="I139" s="160">
        <f>IFERROR(H139/G139-1,"-")</f>
        <v>4.9027697188759323E-2</v>
      </c>
      <c r="J139" s="159">
        <f t="shared" si="72"/>
        <v>0.50224502397487392</v>
      </c>
      <c r="K139" s="157">
        <f t="shared" si="73"/>
        <v>9210</v>
      </c>
      <c r="L139" s="158">
        <f t="shared" si="74"/>
        <v>65884</v>
      </c>
      <c r="M139" s="159">
        <f t="shared" si="71"/>
        <v>5.009508668382235E-2</v>
      </c>
    </row>
    <row r="140" spans="2:13" x14ac:dyDescent="0.25">
      <c r="B140" s="162" t="s">
        <v>110</v>
      </c>
      <c r="C140" s="163">
        <v>61595</v>
      </c>
      <c r="D140" s="163">
        <v>63422</v>
      </c>
      <c r="E140" s="163">
        <v>17554</v>
      </c>
      <c r="F140" s="163">
        <v>75291</v>
      </c>
      <c r="G140" s="163">
        <v>82423</v>
      </c>
      <c r="H140" s="163">
        <v>89663</v>
      </c>
      <c r="I140" s="165">
        <f t="shared" ref="I140:I147" si="75">IFERROR(H140/G140-1,"-")</f>
        <v>8.7839559346299056E-2</v>
      </c>
      <c r="J140" s="164">
        <f t="shared" si="72"/>
        <v>0.41375232569140041</v>
      </c>
      <c r="K140" s="162">
        <f t="shared" si="73"/>
        <v>7240</v>
      </c>
      <c r="L140" s="163">
        <f t="shared" si="74"/>
        <v>26241</v>
      </c>
      <c r="M140" s="164">
        <f t="shared" si="71"/>
        <v>2.2793095392496628E-2</v>
      </c>
    </row>
    <row r="141" spans="2:13" x14ac:dyDescent="0.25">
      <c r="B141" s="162" t="s">
        <v>113</v>
      </c>
      <c r="C141" s="163">
        <v>11122</v>
      </c>
      <c r="D141" s="163">
        <v>11458</v>
      </c>
      <c r="E141" s="163">
        <v>4348</v>
      </c>
      <c r="F141" s="163">
        <v>12170</v>
      </c>
      <c r="G141" s="163">
        <v>16537</v>
      </c>
      <c r="H141" s="163">
        <v>17165</v>
      </c>
      <c r="I141" s="165">
        <f t="shared" si="75"/>
        <v>3.7975448993166738E-2</v>
      </c>
      <c r="J141" s="164">
        <f t="shared" si="72"/>
        <v>0.49807994414382972</v>
      </c>
      <c r="K141" s="162">
        <f t="shared" si="73"/>
        <v>628</v>
      </c>
      <c r="L141" s="163">
        <f t="shared" si="74"/>
        <v>5707</v>
      </c>
      <c r="M141" s="164">
        <f t="shared" si="71"/>
        <v>4.3634886453967035E-3</v>
      </c>
    </row>
    <row r="142" spans="2:13" x14ac:dyDescent="0.25">
      <c r="B142" s="162" t="s">
        <v>116</v>
      </c>
      <c r="C142" s="163">
        <v>15836</v>
      </c>
      <c r="D142" s="163">
        <v>15099</v>
      </c>
      <c r="E142" s="163">
        <v>4939</v>
      </c>
      <c r="F142" s="163">
        <v>21361</v>
      </c>
      <c r="G142" s="163">
        <v>19432</v>
      </c>
      <c r="H142" s="163">
        <v>19383</v>
      </c>
      <c r="I142" s="165">
        <f t="shared" si="75"/>
        <v>-2.5216138328529869E-3</v>
      </c>
      <c r="J142" s="164">
        <f t="shared" si="72"/>
        <v>0.2837273991655076</v>
      </c>
      <c r="K142" s="162">
        <f t="shared" si="73"/>
        <v>-49</v>
      </c>
      <c r="L142" s="163">
        <f t="shared" si="74"/>
        <v>4284</v>
      </c>
      <c r="M142" s="164">
        <f t="shared" si="71"/>
        <v>4.9273230651747336E-3</v>
      </c>
    </row>
    <row r="143" spans="2:13" x14ac:dyDescent="0.25">
      <c r="B143" s="162" t="s">
        <v>123</v>
      </c>
      <c r="C143" s="163">
        <v>2639</v>
      </c>
      <c r="D143" s="163">
        <v>2333</v>
      </c>
      <c r="E143" s="163">
        <v>649</v>
      </c>
      <c r="F143" s="163">
        <v>7729</v>
      </c>
      <c r="G143" s="163">
        <v>6843</v>
      </c>
      <c r="H143" s="163">
        <v>4784</v>
      </c>
      <c r="I143" s="165">
        <f t="shared" si="75"/>
        <v>-0.3008914218909835</v>
      </c>
      <c r="J143" s="164">
        <f t="shared" si="72"/>
        <v>1.0505786540934419</v>
      </c>
      <c r="K143" s="162">
        <f t="shared" si="73"/>
        <v>-2059</v>
      </c>
      <c r="L143" s="163">
        <f t="shared" si="74"/>
        <v>2451</v>
      </c>
      <c r="M143" s="164">
        <f t="shared" si="71"/>
        <v>1.2161333923435963E-3</v>
      </c>
    </row>
    <row r="144" spans="2:13" x14ac:dyDescent="0.25">
      <c r="B144" s="162" t="s">
        <v>119</v>
      </c>
      <c r="C144" s="163">
        <v>3247</v>
      </c>
      <c r="D144" s="163">
        <v>3178</v>
      </c>
      <c r="E144" s="163">
        <v>1498</v>
      </c>
      <c r="F144" s="163">
        <v>3284</v>
      </c>
      <c r="G144" s="163">
        <v>4271</v>
      </c>
      <c r="H144" s="163">
        <v>4378</v>
      </c>
      <c r="I144" s="165">
        <f t="shared" si="75"/>
        <v>2.5052680870990329E-2</v>
      </c>
      <c r="J144" s="164">
        <f t="shared" si="72"/>
        <v>0.37759597230962871</v>
      </c>
      <c r="K144" s="162">
        <f t="shared" si="73"/>
        <v>107</v>
      </c>
      <c r="L144" s="163">
        <f t="shared" si="74"/>
        <v>1200</v>
      </c>
      <c r="M144" s="164">
        <f t="shared" si="71"/>
        <v>1.1129247474248045E-3</v>
      </c>
    </row>
    <row r="145" spans="2:13" x14ac:dyDescent="0.25">
      <c r="B145" s="162" t="s">
        <v>128</v>
      </c>
      <c r="C145" s="163">
        <v>1061</v>
      </c>
      <c r="D145" s="163">
        <v>1302</v>
      </c>
      <c r="E145" s="163">
        <v>1586</v>
      </c>
      <c r="F145" s="163">
        <v>2427</v>
      </c>
      <c r="G145" s="163">
        <v>2749</v>
      </c>
      <c r="H145" s="163">
        <v>2455</v>
      </c>
      <c r="I145" s="165">
        <f t="shared" si="75"/>
        <v>-0.10694798108403059</v>
      </c>
      <c r="J145" s="164">
        <f t="shared" si="72"/>
        <v>0.8855606758832566</v>
      </c>
      <c r="K145" s="162">
        <f t="shared" si="73"/>
        <v>-294</v>
      </c>
      <c r="L145" s="163">
        <f t="shared" si="74"/>
        <v>1153</v>
      </c>
      <c r="M145" s="164">
        <f t="shared" si="71"/>
        <v>6.2408183072816244E-4</v>
      </c>
    </row>
    <row r="146" spans="2:13" x14ac:dyDescent="0.25">
      <c r="B146" s="162" t="s">
        <v>131</v>
      </c>
      <c r="C146" s="163">
        <v>5507</v>
      </c>
      <c r="D146" s="163">
        <v>3771</v>
      </c>
      <c r="E146" s="163">
        <v>3366</v>
      </c>
      <c r="F146" s="163">
        <v>1197</v>
      </c>
      <c r="G146" s="163">
        <v>1883</v>
      </c>
      <c r="H146" s="163">
        <v>1733</v>
      </c>
      <c r="I146" s="165">
        <f t="shared" si="75"/>
        <v>-7.966011683483798E-2</v>
      </c>
      <c r="J146" s="164">
        <f t="shared" si="72"/>
        <v>-0.54044020153805361</v>
      </c>
      <c r="K146" s="162">
        <f t="shared" si="73"/>
        <v>-150</v>
      </c>
      <c r="L146" s="163">
        <f t="shared" si="74"/>
        <v>-2038</v>
      </c>
      <c r="M146" s="164">
        <f t="shared" si="71"/>
        <v>4.405433045425277E-4</v>
      </c>
    </row>
    <row r="147" spans="2:13" x14ac:dyDescent="0.25">
      <c r="B147" s="168" t="s">
        <v>145</v>
      </c>
      <c r="C147" s="169">
        <f t="shared" ref="C147:H147" si="76">C139-SUM(C140:C146)</f>
        <v>27564</v>
      </c>
      <c r="D147" s="169">
        <f t="shared" si="76"/>
        <v>30616</v>
      </c>
      <c r="E147" s="169">
        <f t="shared" si="76"/>
        <v>15057</v>
      </c>
      <c r="F147" s="169">
        <f t="shared" si="76"/>
        <v>49153</v>
      </c>
      <c r="G147" s="169">
        <f t="shared" si="76"/>
        <v>53715</v>
      </c>
      <c r="H147" s="169">
        <f t="shared" si="76"/>
        <v>57502</v>
      </c>
      <c r="I147" s="171">
        <f t="shared" si="75"/>
        <v>7.0501722051568461E-2</v>
      </c>
      <c r="J147" s="170">
        <f t="shared" si="72"/>
        <v>0.87816827802456232</v>
      </c>
      <c r="K147" s="168">
        <f>H147-G147</f>
        <v>3787</v>
      </c>
      <c r="L147" s="169">
        <f t="shared" si="74"/>
        <v>26886</v>
      </c>
      <c r="M147" s="170">
        <f t="shared" si="71"/>
        <v>1.4617496305715192E-2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C150+C153</f>
        <v>113026</v>
      </c>
      <c r="D149" s="176">
        <f t="shared" ref="D149:H149" si="77">D150+D153</f>
        <v>111028</v>
      </c>
      <c r="E149" s="176">
        <f t="shared" si="77"/>
        <v>35581</v>
      </c>
      <c r="F149" s="176">
        <f t="shared" si="77"/>
        <v>98028</v>
      </c>
      <c r="G149" s="176">
        <f t="shared" si="77"/>
        <v>103954</v>
      </c>
      <c r="H149" s="176">
        <f t="shared" si="77"/>
        <v>107771</v>
      </c>
      <c r="I149" s="177">
        <f>IFERROR(H149/G149-1,"-")</f>
        <v>3.6718163803220571E-2</v>
      </c>
      <c r="J149" s="177">
        <f>IFERROR(H149/D149-1,"-")</f>
        <v>-2.9334942537017739E-2</v>
      </c>
      <c r="K149" s="176">
        <f>H149-G149</f>
        <v>3817</v>
      </c>
      <c r="L149" s="176">
        <f>H149-D149</f>
        <v>-3257</v>
      </c>
      <c r="M149" s="177">
        <f t="shared" ref="M149:M161" si="78">H149/H$9</f>
        <v>2.7396302639268753E-2</v>
      </c>
    </row>
    <row r="150" spans="2:13" x14ac:dyDescent="0.25">
      <c r="B150" s="157" t="s">
        <v>97</v>
      </c>
      <c r="C150" s="158">
        <v>47109</v>
      </c>
      <c r="D150" s="158">
        <v>48728</v>
      </c>
      <c r="E150" s="158">
        <v>17580</v>
      </c>
      <c r="F150" s="158">
        <v>52405</v>
      </c>
      <c r="G150" s="158">
        <v>53034</v>
      </c>
      <c r="H150" s="158">
        <v>49638</v>
      </c>
      <c r="I150" s="160">
        <f>IFERROR(H150/G150-1,"-")</f>
        <v>-6.4034393030885872E-2</v>
      </c>
      <c r="J150" s="159">
        <f t="shared" ref="J150:J161" si="79">IFERROR(H150/D150-1,"-")</f>
        <v>1.8675094401576109E-2</v>
      </c>
      <c r="K150" s="157">
        <f t="shared" ref="K150:K160" si="80">H150-G150</f>
        <v>-3396</v>
      </c>
      <c r="L150" s="158">
        <f t="shared" ref="L150:L161" si="81">H150-D150</f>
        <v>910</v>
      </c>
      <c r="M150" s="159">
        <f t="shared" si="78"/>
        <v>1.2618400779504898E-2</v>
      </c>
    </row>
    <row r="151" spans="2:13" x14ac:dyDescent="0.25">
      <c r="B151" s="162" t="s">
        <v>103</v>
      </c>
      <c r="C151" s="163">
        <v>28907</v>
      </c>
      <c r="D151" s="163">
        <v>29573</v>
      </c>
      <c r="E151" s="163">
        <v>10656</v>
      </c>
      <c r="F151" s="163">
        <v>38200</v>
      </c>
      <c r="G151" s="163">
        <v>39717</v>
      </c>
      <c r="H151" s="163">
        <v>34403</v>
      </c>
      <c r="I151" s="165">
        <f>IFERROR(H151/G151-1,"-")</f>
        <v>-0.13379661102298768</v>
      </c>
      <c r="J151" s="164">
        <f t="shared" si="79"/>
        <v>0.16332465424542653</v>
      </c>
      <c r="K151" s="162">
        <f t="shared" si="80"/>
        <v>-5314</v>
      </c>
      <c r="L151" s="163">
        <f t="shared" si="81"/>
        <v>4830</v>
      </c>
      <c r="M151" s="164">
        <f t="shared" si="78"/>
        <v>8.7455345101999891E-3</v>
      </c>
    </row>
    <row r="152" spans="2:13" x14ac:dyDescent="0.25">
      <c r="B152" s="162" t="s">
        <v>100</v>
      </c>
      <c r="C152" s="163">
        <v>18202</v>
      </c>
      <c r="D152" s="163">
        <v>19155</v>
      </c>
      <c r="E152" s="163">
        <v>6924</v>
      </c>
      <c r="F152" s="163">
        <v>14205</v>
      </c>
      <c r="G152" s="163">
        <v>13317</v>
      </c>
      <c r="H152" s="163">
        <v>15235</v>
      </c>
      <c r="I152" s="165">
        <f>IFERROR(H152/G152-1,"-")</f>
        <v>0.14402643237966517</v>
      </c>
      <c r="J152" s="164">
        <f t="shared" si="79"/>
        <v>-0.20464630644740278</v>
      </c>
      <c r="K152" s="162">
        <f t="shared" si="80"/>
        <v>1918</v>
      </c>
      <c r="L152" s="163">
        <f t="shared" si="81"/>
        <v>-3920</v>
      </c>
      <c r="M152" s="164">
        <f t="shared" si="78"/>
        <v>3.87286626930491E-3</v>
      </c>
    </row>
    <row r="153" spans="2:13" x14ac:dyDescent="0.25">
      <c r="B153" s="157" t="s">
        <v>107</v>
      </c>
      <c r="C153" s="158">
        <v>65917</v>
      </c>
      <c r="D153" s="158">
        <v>62300</v>
      </c>
      <c r="E153" s="158">
        <v>18001</v>
      </c>
      <c r="F153" s="158">
        <v>45623</v>
      </c>
      <c r="G153" s="158">
        <v>50920</v>
      </c>
      <c r="H153" s="158">
        <v>58133</v>
      </c>
      <c r="I153" s="160">
        <f>IFERROR(H153/G153-1,"-")</f>
        <v>0.14165357423409275</v>
      </c>
      <c r="J153" s="159">
        <f t="shared" si="79"/>
        <v>-6.6886035313001635E-2</v>
      </c>
      <c r="K153" s="157">
        <f t="shared" si="80"/>
        <v>7213</v>
      </c>
      <c r="L153" s="158">
        <f t="shared" si="81"/>
        <v>-4167</v>
      </c>
      <c r="M153" s="159">
        <f t="shared" si="78"/>
        <v>1.4777901859763855E-2</v>
      </c>
    </row>
    <row r="154" spans="2:13" x14ac:dyDescent="0.25">
      <c r="B154" s="162" t="s">
        <v>110</v>
      </c>
      <c r="C154" s="163">
        <v>20510</v>
      </c>
      <c r="D154" s="163">
        <v>19558</v>
      </c>
      <c r="E154" s="163">
        <v>5340</v>
      </c>
      <c r="F154" s="163">
        <v>16981</v>
      </c>
      <c r="G154" s="163">
        <v>16830</v>
      </c>
      <c r="H154" s="163">
        <v>18135</v>
      </c>
      <c r="I154" s="165">
        <f t="shared" ref="I154:I161" si="82">IFERROR(H154/G154-1,"-")</f>
        <v>7.7540106951871746E-2</v>
      </c>
      <c r="J154" s="164">
        <f t="shared" si="79"/>
        <v>-7.2757950710706565E-2</v>
      </c>
      <c r="K154" s="162">
        <f t="shared" si="80"/>
        <v>1305</v>
      </c>
      <c r="L154" s="163">
        <f t="shared" si="81"/>
        <v>-1423</v>
      </c>
      <c r="M154" s="164">
        <f t="shared" si="78"/>
        <v>4.6100708758677091E-3</v>
      </c>
    </row>
    <row r="155" spans="2:13" x14ac:dyDescent="0.25">
      <c r="B155" s="162" t="s">
        <v>113</v>
      </c>
      <c r="C155" s="163">
        <v>18611</v>
      </c>
      <c r="D155" s="163">
        <v>15098</v>
      </c>
      <c r="E155" s="163">
        <v>4321</v>
      </c>
      <c r="F155" s="163">
        <v>8835</v>
      </c>
      <c r="G155" s="163">
        <v>9230</v>
      </c>
      <c r="H155" s="163">
        <v>8990</v>
      </c>
      <c r="I155" s="165">
        <f t="shared" si="82"/>
        <v>-2.6002166847237218E-2</v>
      </c>
      <c r="J155" s="164">
        <f t="shared" si="79"/>
        <v>-0.40455689495297387</v>
      </c>
      <c r="K155" s="162">
        <f t="shared" si="80"/>
        <v>-240</v>
      </c>
      <c r="L155" s="163">
        <f t="shared" si="81"/>
        <v>-6108</v>
      </c>
      <c r="M155" s="164">
        <f t="shared" si="78"/>
        <v>2.2853342803446763E-3</v>
      </c>
    </row>
    <row r="156" spans="2:13" x14ac:dyDescent="0.25">
      <c r="B156" s="162" t="s">
        <v>116</v>
      </c>
      <c r="C156" s="163">
        <v>10116</v>
      </c>
      <c r="D156" s="163">
        <v>9162</v>
      </c>
      <c r="E156" s="163">
        <v>2056</v>
      </c>
      <c r="F156" s="163">
        <v>5664</v>
      </c>
      <c r="G156" s="163">
        <v>8302</v>
      </c>
      <c r="H156" s="163">
        <v>10528</v>
      </c>
      <c r="I156" s="165">
        <f t="shared" si="82"/>
        <v>0.26812816188870148</v>
      </c>
      <c r="J156" s="164">
        <f t="shared" si="79"/>
        <v>0.1490940842610784</v>
      </c>
      <c r="K156" s="162">
        <f t="shared" si="80"/>
        <v>2226</v>
      </c>
      <c r="L156" s="163">
        <f t="shared" si="81"/>
        <v>1366</v>
      </c>
      <c r="M156" s="164">
        <f t="shared" si="78"/>
        <v>2.6763069303079811E-3</v>
      </c>
    </row>
    <row r="157" spans="2:13" x14ac:dyDescent="0.25">
      <c r="B157" s="162" t="s">
        <v>123</v>
      </c>
      <c r="C157" s="163">
        <v>1181</v>
      </c>
      <c r="D157" s="163">
        <v>1390</v>
      </c>
      <c r="E157" s="163">
        <v>556</v>
      </c>
      <c r="F157" s="163">
        <v>1427</v>
      </c>
      <c r="G157" s="163">
        <v>1293</v>
      </c>
      <c r="H157" s="163">
        <v>1706</v>
      </c>
      <c r="I157" s="165">
        <f t="shared" si="82"/>
        <v>0.31941221964423816</v>
      </c>
      <c r="J157" s="164">
        <f t="shared" si="79"/>
        <v>0.22733812949640297</v>
      </c>
      <c r="K157" s="162">
        <f t="shared" si="80"/>
        <v>413</v>
      </c>
      <c r="L157" s="163">
        <f t="shared" si="81"/>
        <v>316</v>
      </c>
      <c r="M157" s="164">
        <f t="shared" si="78"/>
        <v>4.3367967544694303E-4</v>
      </c>
    </row>
    <row r="158" spans="2:13" x14ac:dyDescent="0.25">
      <c r="B158" s="162" t="s">
        <v>119</v>
      </c>
      <c r="C158" s="163">
        <v>2175</v>
      </c>
      <c r="D158" s="163">
        <v>2738</v>
      </c>
      <c r="E158" s="163">
        <v>1150</v>
      </c>
      <c r="F158" s="163">
        <v>2780</v>
      </c>
      <c r="G158" s="163">
        <v>2645</v>
      </c>
      <c r="H158" s="163">
        <v>3055</v>
      </c>
      <c r="I158" s="165">
        <f t="shared" si="82"/>
        <v>0.15500945179584114</v>
      </c>
      <c r="J158" s="164">
        <f t="shared" si="79"/>
        <v>0.1157779401022645</v>
      </c>
      <c r="K158" s="162">
        <f t="shared" si="80"/>
        <v>410</v>
      </c>
      <c r="L158" s="163">
        <f t="shared" si="81"/>
        <v>317</v>
      </c>
      <c r="M158" s="164">
        <f t="shared" si="78"/>
        <v>7.766069217411553E-4</v>
      </c>
    </row>
    <row r="159" spans="2:13" x14ac:dyDescent="0.25">
      <c r="B159" s="162" t="s">
        <v>128</v>
      </c>
      <c r="C159" s="163">
        <v>344</v>
      </c>
      <c r="D159" s="163">
        <v>366</v>
      </c>
      <c r="E159" s="163">
        <v>224</v>
      </c>
      <c r="F159" s="163">
        <v>405</v>
      </c>
      <c r="G159" s="163">
        <v>363</v>
      </c>
      <c r="H159" s="163">
        <v>328</v>
      </c>
      <c r="I159" s="165">
        <f t="shared" si="82"/>
        <v>-9.6418732782369121E-2</v>
      </c>
      <c r="J159" s="164">
        <f t="shared" si="79"/>
        <v>-0.10382513661202186</v>
      </c>
      <c r="K159" s="162">
        <f t="shared" si="80"/>
        <v>-35</v>
      </c>
      <c r="L159" s="163">
        <f t="shared" si="81"/>
        <v>-38</v>
      </c>
      <c r="M159" s="164">
        <f t="shared" si="78"/>
        <v>8.3380383087102762E-5</v>
      </c>
    </row>
    <row r="160" spans="2:13" x14ac:dyDescent="0.25">
      <c r="B160" s="162" t="s">
        <v>131</v>
      </c>
      <c r="C160" s="163">
        <v>974</v>
      </c>
      <c r="D160" s="163">
        <v>822</v>
      </c>
      <c r="E160" s="163">
        <v>294</v>
      </c>
      <c r="F160" s="163">
        <v>563</v>
      </c>
      <c r="G160" s="163">
        <v>725</v>
      </c>
      <c r="H160" s="163">
        <v>473</v>
      </c>
      <c r="I160" s="165">
        <f t="shared" si="82"/>
        <v>-0.34758620689655173</v>
      </c>
      <c r="J160" s="164">
        <f t="shared" si="79"/>
        <v>-0.42457420924574207</v>
      </c>
      <c r="K160" s="162">
        <f t="shared" si="80"/>
        <v>-252</v>
      </c>
      <c r="L160" s="163">
        <f t="shared" si="81"/>
        <v>-349</v>
      </c>
      <c r="M160" s="164">
        <f t="shared" si="78"/>
        <v>1.202406134152427E-4</v>
      </c>
    </row>
    <row r="161" spans="2:13" x14ac:dyDescent="0.25">
      <c r="B161" s="168" t="s">
        <v>145</v>
      </c>
      <c r="C161" s="169">
        <f t="shared" ref="C161:H161" si="83">C153-SUM(C154:C160)</f>
        <v>12006</v>
      </c>
      <c r="D161" s="169">
        <f t="shared" si="83"/>
        <v>13166</v>
      </c>
      <c r="E161" s="169">
        <f t="shared" si="83"/>
        <v>4060</v>
      </c>
      <c r="F161" s="169">
        <f t="shared" si="83"/>
        <v>8968</v>
      </c>
      <c r="G161" s="169">
        <f t="shared" si="83"/>
        <v>11532</v>
      </c>
      <c r="H161" s="169">
        <f t="shared" si="83"/>
        <v>14918</v>
      </c>
      <c r="I161" s="171">
        <f t="shared" si="82"/>
        <v>0.2936177592785294</v>
      </c>
      <c r="J161" s="170">
        <f t="shared" si="79"/>
        <v>0.13307002886222086</v>
      </c>
      <c r="K161" s="168">
        <f>H161-G161</f>
        <v>3386</v>
      </c>
      <c r="L161" s="169">
        <f t="shared" si="81"/>
        <v>1752</v>
      </c>
      <c r="M161" s="170">
        <f t="shared" si="78"/>
        <v>3.7922821795530457E-3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9F07B-A313-4FA3-9FE7-4B64D3E00971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63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63"/>
      <c r="D4" s="263"/>
      <c r="E4" s="263"/>
      <c r="F4" s="263"/>
      <c r="G4" s="263"/>
      <c r="H4" s="263"/>
      <c r="I4" s="263"/>
      <c r="J4" s="263"/>
      <c r="K4" s="142"/>
      <c r="L4" s="142"/>
      <c r="M4" s="142"/>
      <c r="P4" s="141" t="s">
        <v>258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298" t="s">
        <v>43</v>
      </c>
      <c r="D6" s="299"/>
      <c r="E6" s="299"/>
      <c r="F6" s="299"/>
      <c r="G6" s="299"/>
      <c r="H6" s="299"/>
      <c r="I6" s="299"/>
      <c r="J6" s="299"/>
      <c r="K6" s="299"/>
      <c r="L6" s="299"/>
      <c r="M6" s="299"/>
      <c r="P6" s="143"/>
      <c r="Q6" s="298" t="s">
        <v>43</v>
      </c>
      <c r="R6" s="299"/>
      <c r="S6" s="299"/>
      <c r="T6" s="299"/>
      <c r="U6" s="299"/>
      <c r="V6" s="299"/>
      <c r="W6" s="299"/>
      <c r="X6" s="299"/>
      <c r="Y6" s="299"/>
      <c r="Z6" s="299"/>
      <c r="AA6" s="299"/>
    </row>
    <row r="7" spans="1:27" s="144" customFormat="1" ht="72" customHeight="1" x14ac:dyDescent="0.25">
      <c r="B7" s="145"/>
      <c r="C7" s="172" t="s">
        <v>251</v>
      </c>
      <c r="D7" s="172" t="s">
        <v>252</v>
      </c>
      <c r="E7" s="172" t="s">
        <v>253</v>
      </c>
      <c r="F7" s="172" t="s">
        <v>254</v>
      </c>
      <c r="G7" s="172" t="s">
        <v>255</v>
      </c>
      <c r="H7" s="172" t="s">
        <v>256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251</v>
      </c>
      <c r="R7" s="172" t="s">
        <v>252</v>
      </c>
      <c r="S7" s="172" t="s">
        <v>253</v>
      </c>
      <c r="T7" s="172" t="s">
        <v>254</v>
      </c>
      <c r="U7" s="172" t="s">
        <v>255</v>
      </c>
      <c r="V7" s="172" t="s">
        <v>256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46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1226508</v>
      </c>
      <c r="D9" s="176">
        <f t="shared" ref="D9:H9" si="0">D10+D13</f>
        <v>1164182</v>
      </c>
      <c r="E9" s="176">
        <f t="shared" si="0"/>
        <v>344421</v>
      </c>
      <c r="F9" s="176">
        <f t="shared" si="0"/>
        <v>893612</v>
      </c>
      <c r="G9" s="176">
        <f t="shared" si="0"/>
        <v>1003434</v>
      </c>
      <c r="H9" s="176">
        <f t="shared" si="0"/>
        <v>1101840</v>
      </c>
      <c r="I9" s="177">
        <f>IFERROR(H9/G9-1,"-")</f>
        <v>9.8069230263275964E-2</v>
      </c>
      <c r="J9" s="177">
        <f>IFERROR(H9/D9-1,"-")</f>
        <v>-5.3550046298602827E-2</v>
      </c>
      <c r="K9" s="176">
        <f>H9-G9</f>
        <v>98406</v>
      </c>
      <c r="L9" s="176">
        <f>H9-D9</f>
        <v>-62342</v>
      </c>
      <c r="M9" s="177">
        <f t="shared" ref="M9:M21" si="1">H9/H$9</f>
        <v>1</v>
      </c>
      <c r="P9" s="154" t="s">
        <v>68</v>
      </c>
      <c r="Q9" s="176">
        <f>Q10+Q13</f>
        <v>5409</v>
      </c>
      <c r="R9" s="176">
        <f t="shared" ref="R9:V9" si="2">R10+R13</f>
        <v>5743</v>
      </c>
      <c r="S9" s="176">
        <f t="shared" si="2"/>
        <v>1878</v>
      </c>
      <c r="T9" s="176">
        <f t="shared" si="2"/>
        <v>0</v>
      </c>
      <c r="U9" s="176">
        <f t="shared" si="2"/>
        <v>0</v>
      </c>
      <c r="V9" s="176">
        <f t="shared" si="2"/>
        <v>0</v>
      </c>
      <c r="W9" s="177" t="str">
        <f>IFERROR(V9/U9-1,"-")</f>
        <v>-</v>
      </c>
      <c r="X9" s="177">
        <f>IFERROR(V9/R9-1,"-")</f>
        <v>-1</v>
      </c>
      <c r="Y9" s="176">
        <f>V9-U9</f>
        <v>0</v>
      </c>
      <c r="Z9" s="176">
        <f>V9-R9</f>
        <v>-5743</v>
      </c>
      <c r="AA9" s="177" t="e">
        <f t="shared" ref="AA9:AA21" si="3">V9/V$9</f>
        <v>#DIV/0!</v>
      </c>
    </row>
    <row r="10" spans="1:27" x14ac:dyDescent="0.25">
      <c r="A10" s="161" t="s">
        <v>103</v>
      </c>
      <c r="B10" s="157" t="s">
        <v>97</v>
      </c>
      <c r="C10" s="158">
        <v>187933</v>
      </c>
      <c r="D10" s="158">
        <v>176377</v>
      </c>
      <c r="E10" s="158">
        <v>73937</v>
      </c>
      <c r="F10" s="158">
        <v>146661</v>
      </c>
      <c r="G10" s="158">
        <v>151461</v>
      </c>
      <c r="H10" s="158">
        <v>161640</v>
      </c>
      <c r="I10" s="160">
        <f>IFERROR(H10/G10-1,"-")</f>
        <v>6.7205419216828099E-2</v>
      </c>
      <c r="J10" s="159">
        <f t="shared" ref="J10:J21" si="4">IFERROR(H10/D10-1,"-")</f>
        <v>-8.3553978126399753E-2</v>
      </c>
      <c r="K10" s="157">
        <f t="shared" ref="K10:K20" si="5">H10-G10</f>
        <v>10179</v>
      </c>
      <c r="L10" s="158">
        <f t="shared" ref="L10:L21" si="6">H10-D10</f>
        <v>-14737</v>
      </c>
      <c r="M10" s="159">
        <f t="shared" si="1"/>
        <v>0.14670006534524069</v>
      </c>
      <c r="P10" s="157" t="s">
        <v>97</v>
      </c>
      <c r="Q10" s="158">
        <v>1382</v>
      </c>
      <c r="R10" s="158">
        <v>1802</v>
      </c>
      <c r="S10" s="158">
        <v>350</v>
      </c>
      <c r="T10" s="158">
        <v>0</v>
      </c>
      <c r="U10" s="158">
        <v>0</v>
      </c>
      <c r="V10" s="158">
        <v>0</v>
      </c>
      <c r="W10" s="160" t="str">
        <f>IFERROR(V10/U10-1,"-")</f>
        <v>-</v>
      </c>
      <c r="X10" s="159">
        <f t="shared" ref="X10:X21" si="7">IFERROR(V10/R10-1,"-")</f>
        <v>-1</v>
      </c>
      <c r="Y10" s="157">
        <f t="shared" ref="Y10:Y20" si="8">V10-U10</f>
        <v>0</v>
      </c>
      <c r="Z10" s="158">
        <f t="shared" ref="Z10:Z21" si="9">V10-R10</f>
        <v>-1802</v>
      </c>
      <c r="AA10" s="159" t="e">
        <f t="shared" si="3"/>
        <v>#DIV/0!</v>
      </c>
    </row>
    <row r="11" spans="1:27" x14ac:dyDescent="0.25">
      <c r="A11" s="161" t="s">
        <v>100</v>
      </c>
      <c r="B11" s="162" t="s">
        <v>103</v>
      </c>
      <c r="C11" s="163">
        <v>99352</v>
      </c>
      <c r="D11" s="163">
        <v>98304</v>
      </c>
      <c r="E11" s="163">
        <v>52785</v>
      </c>
      <c r="F11" s="163">
        <v>86473</v>
      </c>
      <c r="G11" s="163">
        <v>84408</v>
      </c>
      <c r="H11" s="163">
        <v>78866</v>
      </c>
      <c r="I11" s="165">
        <f>IFERROR(H11/G11-1,"-")</f>
        <v>-6.5657283669794286E-2</v>
      </c>
      <c r="J11" s="164">
        <f t="shared" si="4"/>
        <v>-0.19773356119791663</v>
      </c>
      <c r="K11" s="162">
        <f t="shared" si="5"/>
        <v>-5542</v>
      </c>
      <c r="L11" s="163">
        <f t="shared" si="6"/>
        <v>-19438</v>
      </c>
      <c r="M11" s="164">
        <f t="shared" si="1"/>
        <v>7.1576635446162787E-2</v>
      </c>
      <c r="P11" s="162" t="s">
        <v>103</v>
      </c>
      <c r="Q11" s="163">
        <v>1116</v>
      </c>
      <c r="R11" s="163">
        <v>1103</v>
      </c>
      <c r="S11" s="163">
        <v>171</v>
      </c>
      <c r="T11" s="163">
        <v>0</v>
      </c>
      <c r="U11" s="163">
        <v>0</v>
      </c>
      <c r="V11" s="163">
        <v>0</v>
      </c>
      <c r="W11" s="165" t="str">
        <f>IFERROR(V11/U11-1,"-")</f>
        <v>-</v>
      </c>
      <c r="X11" s="164">
        <f t="shared" si="7"/>
        <v>-1</v>
      </c>
      <c r="Y11" s="162">
        <f t="shared" si="8"/>
        <v>0</v>
      </c>
      <c r="Z11" s="163">
        <f t="shared" si="9"/>
        <v>-1103</v>
      </c>
      <c r="AA11" s="164" t="e">
        <f>V11/V$9</f>
        <v>#DIV/0!</v>
      </c>
    </row>
    <row r="12" spans="1:27" x14ac:dyDescent="0.25">
      <c r="A12" s="1"/>
      <c r="B12" s="162" t="s">
        <v>100</v>
      </c>
      <c r="C12" s="163">
        <v>88581</v>
      </c>
      <c r="D12" s="163">
        <v>78073</v>
      </c>
      <c r="E12" s="163">
        <v>21152</v>
      </c>
      <c r="F12" s="163">
        <v>60188</v>
      </c>
      <c r="G12" s="163">
        <v>67053</v>
      </c>
      <c r="H12" s="163">
        <v>82774</v>
      </c>
      <c r="I12" s="165">
        <f>IFERROR(H12/G12-1,"-")</f>
        <v>0.23445632559318752</v>
      </c>
      <c r="J12" s="164">
        <f t="shared" si="4"/>
        <v>6.0212877691391498E-2</v>
      </c>
      <c r="K12" s="162">
        <f t="shared" si="5"/>
        <v>15721</v>
      </c>
      <c r="L12" s="163">
        <f t="shared" si="6"/>
        <v>4701</v>
      </c>
      <c r="M12" s="164">
        <f t="shared" si="1"/>
        <v>7.5123429899077901E-2</v>
      </c>
      <c r="P12" s="162" t="s">
        <v>100</v>
      </c>
      <c r="Q12" s="163">
        <v>266</v>
      </c>
      <c r="R12" s="163">
        <v>699</v>
      </c>
      <c r="S12" s="163">
        <v>179</v>
      </c>
      <c r="T12" s="163">
        <v>0</v>
      </c>
      <c r="U12" s="163">
        <v>0</v>
      </c>
      <c r="V12" s="163">
        <v>0</v>
      </c>
      <c r="W12" s="165" t="str">
        <f>IFERROR(V12/U12-1,"-")</f>
        <v>-</v>
      </c>
      <c r="X12" s="164">
        <f t="shared" si="7"/>
        <v>-1</v>
      </c>
      <c r="Y12" s="162">
        <f t="shared" si="8"/>
        <v>0</v>
      </c>
      <c r="Z12" s="163">
        <f t="shared" si="9"/>
        <v>-699</v>
      </c>
      <c r="AA12" s="164" t="e">
        <f t="shared" si="3"/>
        <v>#DIV/0!</v>
      </c>
    </row>
    <row r="13" spans="1:27" s="56" customFormat="1" x14ac:dyDescent="0.25">
      <c r="B13" s="157" t="s">
        <v>107</v>
      </c>
      <c r="C13" s="158">
        <v>1038575</v>
      </c>
      <c r="D13" s="158">
        <v>987805</v>
      </c>
      <c r="E13" s="158">
        <v>270484</v>
      </c>
      <c r="F13" s="158">
        <v>746951</v>
      </c>
      <c r="G13" s="158">
        <v>851973</v>
      </c>
      <c r="H13" s="158">
        <v>940200</v>
      </c>
      <c r="I13" s="160">
        <f>IFERROR(H13/G13-1,"-")</f>
        <v>0.1035560986087587</v>
      </c>
      <c r="J13" s="159">
        <f t="shared" si="4"/>
        <v>-4.8192710099665415E-2</v>
      </c>
      <c r="K13" s="157">
        <f t="shared" si="5"/>
        <v>88227</v>
      </c>
      <c r="L13" s="158">
        <f t="shared" si="6"/>
        <v>-47605</v>
      </c>
      <c r="M13" s="159">
        <f t="shared" si="1"/>
        <v>0.85329993465475928</v>
      </c>
      <c r="P13" s="157" t="s">
        <v>107</v>
      </c>
      <c r="Q13" s="158">
        <v>4027</v>
      </c>
      <c r="R13" s="158">
        <v>3941</v>
      </c>
      <c r="S13" s="158">
        <v>1528</v>
      </c>
      <c r="T13" s="158">
        <v>0</v>
      </c>
      <c r="U13" s="158">
        <v>0</v>
      </c>
      <c r="V13" s="158">
        <v>0</v>
      </c>
      <c r="W13" s="160" t="str">
        <f>IFERROR(V13/U13-1,"-")</f>
        <v>-</v>
      </c>
      <c r="X13" s="159">
        <f t="shared" si="7"/>
        <v>-1</v>
      </c>
      <c r="Y13" s="157">
        <f t="shared" si="8"/>
        <v>0</v>
      </c>
      <c r="Z13" s="158">
        <f t="shared" si="9"/>
        <v>-3941</v>
      </c>
      <c r="AA13" s="159" t="e">
        <f t="shared" si="3"/>
        <v>#DIV/0!</v>
      </c>
    </row>
    <row r="14" spans="1:27" s="56" customFormat="1" x14ac:dyDescent="0.25">
      <c r="B14" s="162" t="s">
        <v>110</v>
      </c>
      <c r="C14" s="163">
        <v>552445</v>
      </c>
      <c r="D14" s="163">
        <v>529309</v>
      </c>
      <c r="E14" s="163">
        <v>113733</v>
      </c>
      <c r="F14" s="163">
        <v>369208</v>
      </c>
      <c r="G14" s="163">
        <v>440689</v>
      </c>
      <c r="H14" s="163">
        <v>503295</v>
      </c>
      <c r="I14" s="165">
        <f t="shared" ref="I14:I21" si="10">IFERROR(H14/G14-1,"-")</f>
        <v>0.14206390447685324</v>
      </c>
      <c r="J14" s="164">
        <f t="shared" si="4"/>
        <v>-4.9147095552881215E-2</v>
      </c>
      <c r="K14" s="162">
        <f t="shared" si="5"/>
        <v>62606</v>
      </c>
      <c r="L14" s="163">
        <f t="shared" si="6"/>
        <v>-26014</v>
      </c>
      <c r="M14" s="164">
        <f t="shared" si="1"/>
        <v>0.45677684600304946</v>
      </c>
      <c r="P14" s="162" t="s">
        <v>110</v>
      </c>
      <c r="Q14" s="163">
        <v>1360</v>
      </c>
      <c r="R14" s="163">
        <v>1523</v>
      </c>
      <c r="S14" s="163">
        <v>596</v>
      </c>
      <c r="T14" s="163">
        <v>0</v>
      </c>
      <c r="U14" s="163">
        <v>0</v>
      </c>
      <c r="V14" s="163">
        <v>0</v>
      </c>
      <c r="W14" s="165" t="str">
        <f t="shared" ref="W14:W21" si="11">IFERROR(V14/U14-1,"-")</f>
        <v>-</v>
      </c>
      <c r="X14" s="164">
        <f t="shared" si="7"/>
        <v>-1</v>
      </c>
      <c r="Y14" s="162">
        <f t="shared" si="8"/>
        <v>0</v>
      </c>
      <c r="Z14" s="163">
        <f t="shared" si="9"/>
        <v>-1523</v>
      </c>
      <c r="AA14" s="164" t="e">
        <f t="shared" si="3"/>
        <v>#DIV/0!</v>
      </c>
    </row>
    <row r="15" spans="1:27" x14ac:dyDescent="0.25">
      <c r="A15" s="1"/>
      <c r="B15" s="162" t="s">
        <v>113</v>
      </c>
      <c r="C15" s="163">
        <v>86350</v>
      </c>
      <c r="D15" s="163">
        <v>68399</v>
      </c>
      <c r="E15" s="163">
        <v>20393</v>
      </c>
      <c r="F15" s="163">
        <v>41382</v>
      </c>
      <c r="G15" s="163">
        <v>43871</v>
      </c>
      <c r="H15" s="163">
        <v>49723</v>
      </c>
      <c r="I15" s="165">
        <f t="shared" si="10"/>
        <v>0.13339107838891295</v>
      </c>
      <c r="J15" s="164">
        <f t="shared" si="4"/>
        <v>-0.27304492755742038</v>
      </c>
      <c r="K15" s="162">
        <f t="shared" si="5"/>
        <v>5852</v>
      </c>
      <c r="L15" s="163">
        <f t="shared" si="6"/>
        <v>-18676</v>
      </c>
      <c r="M15" s="164">
        <f t="shared" si="1"/>
        <v>4.5127241704784722E-2</v>
      </c>
      <c r="P15" s="162" t="s">
        <v>113</v>
      </c>
      <c r="Q15" s="163">
        <v>937</v>
      </c>
      <c r="R15" s="163">
        <v>589</v>
      </c>
      <c r="S15" s="163">
        <v>89</v>
      </c>
      <c r="T15" s="163">
        <v>0</v>
      </c>
      <c r="U15" s="163">
        <v>0</v>
      </c>
      <c r="V15" s="163">
        <v>0</v>
      </c>
      <c r="W15" s="165" t="str">
        <f t="shared" si="11"/>
        <v>-</v>
      </c>
      <c r="X15" s="164">
        <f t="shared" si="7"/>
        <v>-1</v>
      </c>
      <c r="Y15" s="162">
        <f t="shared" si="8"/>
        <v>0</v>
      </c>
      <c r="Z15" s="163">
        <f t="shared" si="9"/>
        <v>-589</v>
      </c>
      <c r="AA15" s="164" t="e">
        <f t="shared" si="3"/>
        <v>#DIV/0!</v>
      </c>
    </row>
    <row r="16" spans="1:27" x14ac:dyDescent="0.25">
      <c r="A16" s="1"/>
      <c r="B16" s="162" t="s">
        <v>116</v>
      </c>
      <c r="C16" s="163">
        <v>27164</v>
      </c>
      <c r="D16" s="163">
        <v>26073</v>
      </c>
      <c r="E16" s="163">
        <v>9058</v>
      </c>
      <c r="F16" s="163">
        <v>27745</v>
      </c>
      <c r="G16" s="163">
        <v>36842</v>
      </c>
      <c r="H16" s="163">
        <v>35210</v>
      </c>
      <c r="I16" s="165">
        <f t="shared" si="10"/>
        <v>-4.4297269420769725E-2</v>
      </c>
      <c r="J16" s="164">
        <f t="shared" si="4"/>
        <v>0.35043915161277961</v>
      </c>
      <c r="K16" s="162">
        <f t="shared" si="5"/>
        <v>-1632</v>
      </c>
      <c r="L16" s="163">
        <f t="shared" si="6"/>
        <v>9137</v>
      </c>
      <c r="M16" s="164">
        <f t="shared" si="1"/>
        <v>3.1955637842154938E-2</v>
      </c>
      <c r="P16" s="162" t="s">
        <v>116</v>
      </c>
      <c r="Q16" s="163">
        <v>82</v>
      </c>
      <c r="R16" s="163">
        <v>227</v>
      </c>
      <c r="S16" s="163">
        <v>56</v>
      </c>
      <c r="T16" s="163">
        <v>0</v>
      </c>
      <c r="U16" s="163">
        <v>0</v>
      </c>
      <c r="V16" s="163">
        <v>0</v>
      </c>
      <c r="W16" s="165" t="str">
        <f t="shared" si="11"/>
        <v>-</v>
      </c>
      <c r="X16" s="164">
        <f t="shared" si="7"/>
        <v>-1</v>
      </c>
      <c r="Y16" s="162">
        <f t="shared" si="8"/>
        <v>0</v>
      </c>
      <c r="Z16" s="163">
        <f t="shared" si="9"/>
        <v>-227</v>
      </c>
      <c r="AA16" s="164" t="e">
        <f t="shared" si="3"/>
        <v>#DIV/0!</v>
      </c>
    </row>
    <row r="17" spans="1:27" x14ac:dyDescent="0.25">
      <c r="A17" s="1"/>
      <c r="B17" s="162" t="s">
        <v>123</v>
      </c>
      <c r="C17" s="163">
        <v>43002</v>
      </c>
      <c r="D17" s="163">
        <v>42967</v>
      </c>
      <c r="E17" s="163">
        <v>11672</v>
      </c>
      <c r="F17" s="163">
        <v>43252</v>
      </c>
      <c r="G17" s="163">
        <v>43424</v>
      </c>
      <c r="H17" s="163">
        <v>43482</v>
      </c>
      <c r="I17" s="165">
        <f t="shared" si="10"/>
        <v>1.3356669123065767E-3</v>
      </c>
      <c r="J17" s="164">
        <f t="shared" si="4"/>
        <v>1.1985942700211805E-2</v>
      </c>
      <c r="K17" s="162">
        <f t="shared" si="5"/>
        <v>58</v>
      </c>
      <c r="L17" s="163">
        <f t="shared" si="6"/>
        <v>515</v>
      </c>
      <c r="M17" s="164">
        <f t="shared" si="1"/>
        <v>3.946307993901111E-2</v>
      </c>
      <c r="P17" s="162" t="s">
        <v>123</v>
      </c>
      <c r="Q17" s="163">
        <v>133</v>
      </c>
      <c r="R17" s="163">
        <v>185</v>
      </c>
      <c r="S17" s="163">
        <v>13</v>
      </c>
      <c r="T17" s="163">
        <v>0</v>
      </c>
      <c r="U17" s="163">
        <v>0</v>
      </c>
      <c r="V17" s="163">
        <v>0</v>
      </c>
      <c r="W17" s="165" t="str">
        <f t="shared" si="11"/>
        <v>-</v>
      </c>
      <c r="X17" s="164">
        <f t="shared" si="7"/>
        <v>-1</v>
      </c>
      <c r="Y17" s="162">
        <f t="shared" si="8"/>
        <v>0</v>
      </c>
      <c r="Z17" s="163">
        <f t="shared" si="9"/>
        <v>-185</v>
      </c>
      <c r="AA17" s="164" t="e">
        <f t="shared" si="3"/>
        <v>#DIV/0!</v>
      </c>
    </row>
    <row r="18" spans="1:27" x14ac:dyDescent="0.25">
      <c r="A18" s="1"/>
      <c r="B18" s="162" t="s">
        <v>119</v>
      </c>
      <c r="C18" s="163">
        <v>14395</v>
      </c>
      <c r="D18" s="163">
        <v>13509</v>
      </c>
      <c r="E18" s="163">
        <v>6309</v>
      </c>
      <c r="F18" s="163">
        <v>13814</v>
      </c>
      <c r="G18" s="163">
        <v>14771</v>
      </c>
      <c r="H18" s="163">
        <v>15244</v>
      </c>
      <c r="I18" s="165">
        <f t="shared" si="10"/>
        <v>3.2022205673278625E-2</v>
      </c>
      <c r="J18" s="164">
        <f t="shared" si="4"/>
        <v>0.12843289658746015</v>
      </c>
      <c r="K18" s="162">
        <f t="shared" si="5"/>
        <v>473</v>
      </c>
      <c r="L18" s="163">
        <f t="shared" si="6"/>
        <v>1735</v>
      </c>
      <c r="M18" s="164">
        <f t="shared" si="1"/>
        <v>1.3835039570173529E-2</v>
      </c>
      <c r="P18" s="162" t="s">
        <v>119</v>
      </c>
      <c r="Q18" s="163">
        <v>24</v>
      </c>
      <c r="R18" s="163">
        <v>50</v>
      </c>
      <c r="S18" s="163">
        <v>52</v>
      </c>
      <c r="T18" s="163">
        <v>0</v>
      </c>
      <c r="U18" s="163">
        <v>0</v>
      </c>
      <c r="V18" s="163">
        <v>0</v>
      </c>
      <c r="W18" s="165" t="str">
        <f t="shared" si="11"/>
        <v>-</v>
      </c>
      <c r="X18" s="164">
        <f t="shared" si="7"/>
        <v>-1</v>
      </c>
      <c r="Y18" s="162">
        <f t="shared" si="8"/>
        <v>0</v>
      </c>
      <c r="Z18" s="163">
        <f t="shared" si="9"/>
        <v>-50</v>
      </c>
      <c r="AA18" s="164" t="e">
        <f t="shared" si="3"/>
        <v>#DIV/0!</v>
      </c>
    </row>
    <row r="19" spans="1:27" x14ac:dyDescent="0.25">
      <c r="A19" s="161" t="s">
        <v>144</v>
      </c>
      <c r="B19" s="162" t="s">
        <v>128</v>
      </c>
      <c r="C19" s="163">
        <v>23632</v>
      </c>
      <c r="D19" s="163">
        <v>25943</v>
      </c>
      <c r="E19" s="163">
        <v>10455</v>
      </c>
      <c r="F19" s="163">
        <v>18824</v>
      </c>
      <c r="G19" s="163">
        <v>20550</v>
      </c>
      <c r="H19" s="163">
        <v>19141</v>
      </c>
      <c r="I19" s="165">
        <f t="shared" si="10"/>
        <v>-6.8564476885644821E-2</v>
      </c>
      <c r="J19" s="164">
        <f t="shared" si="4"/>
        <v>-0.26219018617738887</v>
      </c>
      <c r="K19" s="162">
        <f t="shared" si="5"/>
        <v>-1409</v>
      </c>
      <c r="L19" s="163">
        <f t="shared" si="6"/>
        <v>-6802</v>
      </c>
      <c r="M19" s="164">
        <f t="shared" si="1"/>
        <v>1.7371850722427938E-2</v>
      </c>
      <c r="P19" s="162" t="s">
        <v>128</v>
      </c>
      <c r="Q19" s="163">
        <v>57</v>
      </c>
      <c r="R19" s="163">
        <v>88</v>
      </c>
      <c r="S19" s="163">
        <v>60</v>
      </c>
      <c r="T19" s="163">
        <v>0</v>
      </c>
      <c r="U19" s="163">
        <v>0</v>
      </c>
      <c r="V19" s="163">
        <v>0</v>
      </c>
      <c r="W19" s="165" t="str">
        <f t="shared" si="11"/>
        <v>-</v>
      </c>
      <c r="X19" s="164">
        <f t="shared" si="7"/>
        <v>-1</v>
      </c>
      <c r="Y19" s="162">
        <f t="shared" si="8"/>
        <v>0</v>
      </c>
      <c r="Z19" s="163">
        <f t="shared" si="9"/>
        <v>-88</v>
      </c>
      <c r="AA19" s="164" t="e">
        <f t="shared" si="3"/>
        <v>#DIV/0!</v>
      </c>
    </row>
    <row r="20" spans="1:27" x14ac:dyDescent="0.25">
      <c r="A20" s="167" t="s">
        <v>145</v>
      </c>
      <c r="B20" s="162" t="s">
        <v>131</v>
      </c>
      <c r="C20" s="163">
        <v>43415</v>
      </c>
      <c r="D20" s="163">
        <v>38115</v>
      </c>
      <c r="E20" s="163">
        <v>16810</v>
      </c>
      <c r="F20" s="163">
        <v>17421</v>
      </c>
      <c r="G20" s="163">
        <v>21219</v>
      </c>
      <c r="H20" s="163">
        <v>23306</v>
      </c>
      <c r="I20" s="165">
        <f t="shared" si="10"/>
        <v>9.8355247655403266E-2</v>
      </c>
      <c r="J20" s="164">
        <f t="shared" si="4"/>
        <v>-0.38853469762560666</v>
      </c>
      <c r="K20" s="162">
        <f t="shared" si="5"/>
        <v>2087</v>
      </c>
      <c r="L20" s="163">
        <f t="shared" si="6"/>
        <v>-14809</v>
      </c>
      <c r="M20" s="164">
        <f t="shared" si="1"/>
        <v>2.1151891381688812E-2</v>
      </c>
      <c r="P20" s="162" t="s">
        <v>131</v>
      </c>
      <c r="Q20" s="163">
        <v>113</v>
      </c>
      <c r="R20" s="163">
        <v>151</v>
      </c>
      <c r="S20" s="163">
        <v>96</v>
      </c>
      <c r="T20" s="163">
        <v>0</v>
      </c>
      <c r="U20" s="163">
        <v>0</v>
      </c>
      <c r="V20" s="163">
        <v>0</v>
      </c>
      <c r="W20" s="165" t="str">
        <f t="shared" si="11"/>
        <v>-</v>
      </c>
      <c r="X20" s="164">
        <f t="shared" si="7"/>
        <v>-1</v>
      </c>
      <c r="Y20" s="162">
        <f t="shared" si="8"/>
        <v>0</v>
      </c>
      <c r="Z20" s="163">
        <f t="shared" si="9"/>
        <v>-151</v>
      </c>
      <c r="AA20" s="164" t="e">
        <f t="shared" si="3"/>
        <v>#DIV/0!</v>
      </c>
    </row>
    <row r="21" spans="1:27" x14ac:dyDescent="0.25">
      <c r="B21" s="168" t="s">
        <v>145</v>
      </c>
      <c r="C21" s="169">
        <f t="shared" ref="C21:H21" si="12">C13-SUM(C14:C20)</f>
        <v>248172</v>
      </c>
      <c r="D21" s="169">
        <f t="shared" si="12"/>
        <v>243490</v>
      </c>
      <c r="E21" s="169">
        <f t="shared" si="12"/>
        <v>82054</v>
      </c>
      <c r="F21" s="169">
        <f t="shared" si="12"/>
        <v>215305</v>
      </c>
      <c r="G21" s="169">
        <f t="shared" si="12"/>
        <v>230607</v>
      </c>
      <c r="H21" s="169">
        <f t="shared" si="12"/>
        <v>250799</v>
      </c>
      <c r="I21" s="171">
        <f t="shared" si="10"/>
        <v>8.756022150238274E-2</v>
      </c>
      <c r="J21" s="170">
        <f t="shared" si="4"/>
        <v>3.0017659862828117E-2</v>
      </c>
      <c r="K21" s="168">
        <f>H21-G21</f>
        <v>20192</v>
      </c>
      <c r="L21" s="169">
        <f t="shared" si="6"/>
        <v>7309</v>
      </c>
      <c r="M21" s="170">
        <f t="shared" si="1"/>
        <v>0.22761834749146881</v>
      </c>
      <c r="P21" s="168" t="s">
        <v>145</v>
      </c>
      <c r="Q21" s="169">
        <f t="shared" ref="Q21:V21" si="13">Q13-SUM(Q14:Q20)</f>
        <v>1321</v>
      </c>
      <c r="R21" s="169">
        <f t="shared" si="13"/>
        <v>1128</v>
      </c>
      <c r="S21" s="169">
        <f t="shared" si="13"/>
        <v>566</v>
      </c>
      <c r="T21" s="169">
        <f t="shared" si="13"/>
        <v>0</v>
      </c>
      <c r="U21" s="169">
        <f t="shared" si="13"/>
        <v>0</v>
      </c>
      <c r="V21" s="169">
        <f t="shared" si="13"/>
        <v>0</v>
      </c>
      <c r="W21" s="171" t="str">
        <f t="shared" si="11"/>
        <v>-</v>
      </c>
      <c r="X21" s="170">
        <f t="shared" si="7"/>
        <v>-1</v>
      </c>
      <c r="Y21" s="168">
        <f>V21-U21</f>
        <v>0</v>
      </c>
      <c r="Z21" s="169">
        <f t="shared" si="9"/>
        <v>-1128</v>
      </c>
      <c r="AA21" s="170" t="e">
        <f t="shared" si="3"/>
        <v>#DIV/0!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345445</v>
      </c>
      <c r="D23" s="176">
        <f t="shared" ref="D23:H23" si="14">D24+D27</f>
        <v>362923</v>
      </c>
      <c r="E23" s="176">
        <f t="shared" si="14"/>
        <v>94263</v>
      </c>
      <c r="F23" s="176">
        <f t="shared" si="14"/>
        <v>239026</v>
      </c>
      <c r="G23" s="176">
        <f t="shared" si="14"/>
        <v>313295</v>
      </c>
      <c r="H23" s="176">
        <f t="shared" si="14"/>
        <v>333346</v>
      </c>
      <c r="I23" s="177">
        <f>IFERROR(H23/G23-1,"-")</f>
        <v>6.4000383025582863E-2</v>
      </c>
      <c r="J23" s="177">
        <f>IFERROR(H23/D23-1,"-")</f>
        <v>-8.1496626006067441E-2</v>
      </c>
      <c r="K23" s="176">
        <f>H23-G23</f>
        <v>20051</v>
      </c>
      <c r="L23" s="176">
        <f>H23-D23</f>
        <v>-29577</v>
      </c>
      <c r="M23" s="177">
        <f t="shared" ref="M23:M35" si="15">H23/H$9</f>
        <v>0.30253575836782109</v>
      </c>
    </row>
    <row r="24" spans="1:27" x14ac:dyDescent="0.25">
      <c r="B24" s="157" t="s">
        <v>97</v>
      </c>
      <c r="C24" s="158">
        <v>26992</v>
      </c>
      <c r="D24" s="158">
        <v>38676</v>
      </c>
      <c r="E24" s="158">
        <v>18407</v>
      </c>
      <c r="F24" s="158">
        <v>31287</v>
      </c>
      <c r="G24" s="158">
        <v>36216</v>
      </c>
      <c r="H24" s="158">
        <v>31825</v>
      </c>
      <c r="I24" s="160">
        <f>IFERROR(H24/G24-1,"-")</f>
        <v>-0.12124475370002208</v>
      </c>
      <c r="J24" s="159">
        <f t="shared" ref="J24:J35" si="16">IFERROR(H24/D24-1,"-")</f>
        <v>-0.17713827696762852</v>
      </c>
      <c r="K24" s="157">
        <f t="shared" ref="K24:K34" si="17">H24-G24</f>
        <v>-4391</v>
      </c>
      <c r="L24" s="158">
        <f t="shared" ref="L24:L35" si="18">H24-D24</f>
        <v>-6851</v>
      </c>
      <c r="M24" s="159">
        <f t="shared" si="15"/>
        <v>2.8883503957017352E-2</v>
      </c>
    </row>
    <row r="25" spans="1:27" x14ac:dyDescent="0.25">
      <c r="B25" s="162" t="s">
        <v>103</v>
      </c>
      <c r="C25" s="163">
        <v>17667</v>
      </c>
      <c r="D25" s="163">
        <v>27927</v>
      </c>
      <c r="E25" s="163">
        <v>15865</v>
      </c>
      <c r="F25" s="163">
        <v>17375</v>
      </c>
      <c r="G25" s="163">
        <v>19100</v>
      </c>
      <c r="H25" s="163">
        <v>16074</v>
      </c>
      <c r="I25" s="165">
        <f>IFERROR(H25/G25-1,"-")</f>
        <v>-0.15842931937172777</v>
      </c>
      <c r="J25" s="164">
        <f t="shared" si="16"/>
        <v>-0.42442797292942314</v>
      </c>
      <c r="K25" s="162">
        <f t="shared" si="17"/>
        <v>-3026</v>
      </c>
      <c r="L25" s="163">
        <f t="shared" si="18"/>
        <v>-11853</v>
      </c>
      <c r="M25" s="164">
        <f t="shared" si="15"/>
        <v>1.458832498366369E-2</v>
      </c>
    </row>
    <row r="26" spans="1:27" x14ac:dyDescent="0.25">
      <c r="B26" s="162" t="s">
        <v>100</v>
      </c>
      <c r="C26" s="163">
        <v>9325</v>
      </c>
      <c r="D26" s="163">
        <v>10749</v>
      </c>
      <c r="E26" s="163">
        <v>2542</v>
      </c>
      <c r="F26" s="163">
        <v>13912</v>
      </c>
      <c r="G26" s="163">
        <v>17116</v>
      </c>
      <c r="H26" s="163">
        <v>15751</v>
      </c>
      <c r="I26" s="165">
        <f>IFERROR(H26/G26-1,"-")</f>
        <v>-7.9749941575134375E-2</v>
      </c>
      <c r="J26" s="164">
        <f t="shared" si="16"/>
        <v>0.46534561354544612</v>
      </c>
      <c r="K26" s="162">
        <f t="shared" si="17"/>
        <v>-1365</v>
      </c>
      <c r="L26" s="163">
        <f t="shared" si="18"/>
        <v>5002</v>
      </c>
      <c r="M26" s="164">
        <f t="shared" si="15"/>
        <v>1.4295178973353664E-2</v>
      </c>
    </row>
    <row r="27" spans="1:27" x14ac:dyDescent="0.25">
      <c r="B27" s="157" t="s">
        <v>107</v>
      </c>
      <c r="C27" s="158">
        <v>318453</v>
      </c>
      <c r="D27" s="158">
        <v>324247</v>
      </c>
      <c r="E27" s="158">
        <v>75856</v>
      </c>
      <c r="F27" s="158">
        <v>207739</v>
      </c>
      <c r="G27" s="158">
        <v>277079</v>
      </c>
      <c r="H27" s="158">
        <v>301521</v>
      </c>
      <c r="I27" s="160">
        <f>IFERROR(H27/G27-1,"-")</f>
        <v>8.8213108896740611E-2</v>
      </c>
      <c r="J27" s="159">
        <f t="shared" si="16"/>
        <v>-7.0088543610272391E-2</v>
      </c>
      <c r="K27" s="157">
        <f t="shared" si="17"/>
        <v>24442</v>
      </c>
      <c r="L27" s="158">
        <f t="shared" si="18"/>
        <v>-22726</v>
      </c>
      <c r="M27" s="159">
        <f t="shared" si="15"/>
        <v>0.27365225441080376</v>
      </c>
    </row>
    <row r="28" spans="1:27" x14ac:dyDescent="0.25">
      <c r="B28" s="162" t="s">
        <v>110</v>
      </c>
      <c r="C28" s="163">
        <v>196491</v>
      </c>
      <c r="D28" s="163">
        <v>194362</v>
      </c>
      <c r="E28" s="163">
        <v>40305</v>
      </c>
      <c r="F28" s="163">
        <v>113442</v>
      </c>
      <c r="G28" s="163">
        <v>158826</v>
      </c>
      <c r="H28" s="163">
        <v>180738</v>
      </c>
      <c r="I28" s="165">
        <f t="shared" ref="I28:I35" si="19">IFERROR(H28/G28-1,"-")</f>
        <v>0.13796229836424767</v>
      </c>
      <c r="J28" s="164">
        <f t="shared" si="16"/>
        <v>-7.0096006421008217E-2</v>
      </c>
      <c r="K28" s="162">
        <f t="shared" si="17"/>
        <v>21912</v>
      </c>
      <c r="L28" s="163">
        <f t="shared" si="18"/>
        <v>-13624</v>
      </c>
      <c r="M28" s="164">
        <f t="shared" si="15"/>
        <v>0.16403289043781311</v>
      </c>
    </row>
    <row r="29" spans="1:27" x14ac:dyDescent="0.25">
      <c r="B29" s="162" t="s">
        <v>113</v>
      </c>
      <c r="C29" s="163">
        <v>29534</v>
      </c>
      <c r="D29" s="163">
        <v>26371</v>
      </c>
      <c r="E29" s="163">
        <v>6619</v>
      </c>
      <c r="F29" s="163">
        <v>11943</v>
      </c>
      <c r="G29" s="163">
        <v>13226</v>
      </c>
      <c r="H29" s="163">
        <v>14878</v>
      </c>
      <c r="I29" s="165">
        <f t="shared" si="19"/>
        <v>0.12490548918796307</v>
      </c>
      <c r="J29" s="164">
        <f t="shared" si="16"/>
        <v>-0.43581965037351633</v>
      </c>
      <c r="K29" s="162">
        <f t="shared" si="17"/>
        <v>1652</v>
      </c>
      <c r="L29" s="163">
        <f t="shared" si="18"/>
        <v>-11493</v>
      </c>
      <c r="M29" s="164">
        <f t="shared" si="15"/>
        <v>1.3502867930007987E-2</v>
      </c>
    </row>
    <row r="30" spans="1:27" x14ac:dyDescent="0.25">
      <c r="B30" s="162" t="s">
        <v>116</v>
      </c>
      <c r="C30" s="163">
        <v>4962</v>
      </c>
      <c r="D30" s="163">
        <v>8655</v>
      </c>
      <c r="E30" s="163">
        <v>2955</v>
      </c>
      <c r="F30" s="163">
        <v>9535</v>
      </c>
      <c r="G30" s="163">
        <v>17576</v>
      </c>
      <c r="H30" s="163">
        <v>14649</v>
      </c>
      <c r="I30" s="165">
        <f t="shared" si="19"/>
        <v>-0.16653390987710515</v>
      </c>
      <c r="J30" s="164">
        <f t="shared" si="16"/>
        <v>0.69254766031195847</v>
      </c>
      <c r="K30" s="162">
        <f t="shared" si="17"/>
        <v>-2927</v>
      </c>
      <c r="L30" s="163">
        <f t="shared" si="18"/>
        <v>5994</v>
      </c>
      <c r="M30" s="164">
        <f t="shared" si="15"/>
        <v>1.3295033761707689E-2</v>
      </c>
    </row>
    <row r="31" spans="1:27" x14ac:dyDescent="0.25">
      <c r="B31" s="162" t="s">
        <v>123</v>
      </c>
      <c r="C31" s="163">
        <v>10844</v>
      </c>
      <c r="D31" s="163">
        <v>12384</v>
      </c>
      <c r="E31" s="163">
        <v>2673</v>
      </c>
      <c r="F31" s="163">
        <v>10649</v>
      </c>
      <c r="G31" s="163">
        <v>12155</v>
      </c>
      <c r="H31" s="163">
        <v>9668</v>
      </c>
      <c r="I31" s="165">
        <f t="shared" si="19"/>
        <v>-0.20460715754833403</v>
      </c>
      <c r="J31" s="164">
        <f t="shared" si="16"/>
        <v>-0.21931524547803616</v>
      </c>
      <c r="K31" s="162">
        <f t="shared" si="17"/>
        <v>-2487</v>
      </c>
      <c r="L31" s="163">
        <f t="shared" si="18"/>
        <v>-2716</v>
      </c>
      <c r="M31" s="164">
        <f t="shared" si="15"/>
        <v>8.77441370797938E-3</v>
      </c>
    </row>
    <row r="32" spans="1:27" x14ac:dyDescent="0.25">
      <c r="B32" s="162" t="s">
        <v>119</v>
      </c>
      <c r="C32" s="163">
        <v>4068</v>
      </c>
      <c r="D32" s="163">
        <v>4601</v>
      </c>
      <c r="E32" s="163">
        <v>2082</v>
      </c>
      <c r="F32" s="163">
        <v>4469</v>
      </c>
      <c r="G32" s="163">
        <v>4918</v>
      </c>
      <c r="H32" s="163">
        <v>4699</v>
      </c>
      <c r="I32" s="165">
        <f t="shared" si="19"/>
        <v>-4.4530296868645736E-2</v>
      </c>
      <c r="J32" s="164">
        <f t="shared" si="16"/>
        <v>2.1299717452727629E-2</v>
      </c>
      <c r="K32" s="162">
        <f t="shared" si="17"/>
        <v>-219</v>
      </c>
      <c r="L32" s="163">
        <f t="shared" si="18"/>
        <v>98</v>
      </c>
      <c r="M32" s="164">
        <f t="shared" si="15"/>
        <v>4.2646845276991217E-3</v>
      </c>
    </row>
    <row r="33" spans="2:13" x14ac:dyDescent="0.25">
      <c r="B33" s="162" t="s">
        <v>128</v>
      </c>
      <c r="C33" s="163">
        <v>3186</v>
      </c>
      <c r="D33" s="163">
        <v>4220</v>
      </c>
      <c r="E33" s="163">
        <v>1999</v>
      </c>
      <c r="F33" s="163">
        <v>2378</v>
      </c>
      <c r="G33" s="163">
        <v>3198</v>
      </c>
      <c r="H33" s="163">
        <v>2788</v>
      </c>
      <c r="I33" s="165">
        <f t="shared" si="19"/>
        <v>-0.12820512820512819</v>
      </c>
      <c r="J33" s="164">
        <f t="shared" si="16"/>
        <v>-0.33933649289099521</v>
      </c>
      <c r="K33" s="162">
        <f t="shared" si="17"/>
        <v>-410</v>
      </c>
      <c r="L33" s="163">
        <f t="shared" si="18"/>
        <v>-1432</v>
      </c>
      <c r="M33" s="164">
        <f t="shared" si="15"/>
        <v>2.5303129310970738E-3</v>
      </c>
    </row>
    <row r="34" spans="2:13" x14ac:dyDescent="0.25">
      <c r="B34" s="162" t="s">
        <v>131</v>
      </c>
      <c r="C34" s="163">
        <v>4785</v>
      </c>
      <c r="D34" s="163">
        <v>5197</v>
      </c>
      <c r="E34" s="163">
        <v>1774</v>
      </c>
      <c r="F34" s="163">
        <v>1730</v>
      </c>
      <c r="G34" s="163">
        <v>2806</v>
      </c>
      <c r="H34" s="163">
        <v>2837</v>
      </c>
      <c r="I34" s="165">
        <f t="shared" si="19"/>
        <v>1.1047754811118971E-2</v>
      </c>
      <c r="J34" s="164">
        <f t="shared" si="16"/>
        <v>-0.45410813931114102</v>
      </c>
      <c r="K34" s="162">
        <f t="shared" si="17"/>
        <v>31</v>
      </c>
      <c r="L34" s="163">
        <f t="shared" si="18"/>
        <v>-2360</v>
      </c>
      <c r="M34" s="164">
        <f t="shared" si="15"/>
        <v>2.5747839976766138E-3</v>
      </c>
    </row>
    <row r="35" spans="2:13" x14ac:dyDescent="0.25">
      <c r="B35" s="168" t="s">
        <v>145</v>
      </c>
      <c r="C35" s="169">
        <f t="shared" ref="C35:H35" si="20">C27-SUM(C28:C34)</f>
        <v>64583</v>
      </c>
      <c r="D35" s="169">
        <f t="shared" si="20"/>
        <v>68457</v>
      </c>
      <c r="E35" s="169">
        <f t="shared" si="20"/>
        <v>17449</v>
      </c>
      <c r="F35" s="169">
        <f t="shared" si="20"/>
        <v>53593</v>
      </c>
      <c r="G35" s="169">
        <f t="shared" si="20"/>
        <v>64374</v>
      </c>
      <c r="H35" s="169">
        <f t="shared" si="20"/>
        <v>71264</v>
      </c>
      <c r="I35" s="171">
        <f t="shared" si="19"/>
        <v>0.10703078882778772</v>
      </c>
      <c r="J35" s="170">
        <f t="shared" si="16"/>
        <v>4.1003841827716769E-2</v>
      </c>
      <c r="K35" s="168">
        <f>H35-G35</f>
        <v>6890</v>
      </c>
      <c r="L35" s="169">
        <f t="shared" si="18"/>
        <v>2807</v>
      </c>
      <c r="M35" s="170">
        <f t="shared" si="15"/>
        <v>6.467726711682277E-2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561830</v>
      </c>
      <c r="D37" s="176">
        <f t="shared" ref="D37:H37" si="21">D38+D41</f>
        <v>523746</v>
      </c>
      <c r="E37" s="176">
        <f t="shared" si="21"/>
        <v>149152</v>
      </c>
      <c r="F37" s="176">
        <f t="shared" si="21"/>
        <v>450615</v>
      </c>
      <c r="G37" s="176">
        <f t="shared" si="21"/>
        <v>465520</v>
      </c>
      <c r="H37" s="176">
        <f t="shared" si="21"/>
        <v>482793</v>
      </c>
      <c r="I37" s="177">
        <f>IFERROR(H37/G37-1,"-")</f>
        <v>3.7104743083004044E-2</v>
      </c>
      <c r="J37" s="177">
        <f>IFERROR(H37/D37-1,"-")</f>
        <v>-7.8192482615619063E-2</v>
      </c>
      <c r="K37" s="176">
        <f>H37-G37</f>
        <v>17273</v>
      </c>
      <c r="L37" s="176">
        <f>H37-D37</f>
        <v>-40953</v>
      </c>
      <c r="M37" s="177">
        <f t="shared" ref="M37:M49" si="22">H37/H$9</f>
        <v>0.43816978871705509</v>
      </c>
    </row>
    <row r="38" spans="2:13" x14ac:dyDescent="0.25">
      <c r="B38" s="157" t="s">
        <v>97</v>
      </c>
      <c r="C38" s="158">
        <v>51700</v>
      </c>
      <c r="D38" s="158">
        <v>44675</v>
      </c>
      <c r="E38" s="158">
        <v>23346</v>
      </c>
      <c r="F38" s="158">
        <v>38809</v>
      </c>
      <c r="G38" s="158">
        <v>35819</v>
      </c>
      <c r="H38" s="158">
        <v>31607</v>
      </c>
      <c r="I38" s="160">
        <f>IFERROR(H38/G38-1,"-")</f>
        <v>-0.11759122253552579</v>
      </c>
      <c r="J38" s="159">
        <f t="shared" ref="J38:J49" si="23">IFERROR(H38/D38-1,"-")</f>
        <v>-0.29251259093452719</v>
      </c>
      <c r="K38" s="157">
        <f t="shared" ref="K38:K48" si="24">H38-G38</f>
        <v>-4212</v>
      </c>
      <c r="L38" s="158">
        <f t="shared" ref="L38:L49" si="25">H38-D38</f>
        <v>-13068</v>
      </c>
      <c r="M38" s="159">
        <f t="shared" si="22"/>
        <v>2.8685653089377768E-2</v>
      </c>
    </row>
    <row r="39" spans="2:13" x14ac:dyDescent="0.25">
      <c r="B39" s="162" t="s">
        <v>103</v>
      </c>
      <c r="C39" s="163">
        <v>29042</v>
      </c>
      <c r="D39" s="163">
        <v>31555</v>
      </c>
      <c r="E39" s="163">
        <v>18440</v>
      </c>
      <c r="F39" s="163">
        <v>28453</v>
      </c>
      <c r="G39" s="163">
        <v>21830</v>
      </c>
      <c r="H39" s="163">
        <v>17764</v>
      </c>
      <c r="I39" s="165">
        <f>IFERROR(H39/G39-1,"-")</f>
        <v>-0.18625744388456256</v>
      </c>
      <c r="J39" s="164">
        <f t="shared" si="23"/>
        <v>-0.43704642687371253</v>
      </c>
      <c r="K39" s="162">
        <f t="shared" si="24"/>
        <v>-4066</v>
      </c>
      <c r="L39" s="163">
        <f t="shared" si="25"/>
        <v>-13791</v>
      </c>
      <c r="M39" s="164">
        <f t="shared" si="22"/>
        <v>1.6122122994264139E-2</v>
      </c>
    </row>
    <row r="40" spans="2:13" x14ac:dyDescent="0.25">
      <c r="B40" s="162" t="s">
        <v>100</v>
      </c>
      <c r="C40" s="163">
        <v>22658</v>
      </c>
      <c r="D40" s="163">
        <v>13120</v>
      </c>
      <c r="E40" s="163">
        <v>4906</v>
      </c>
      <c r="F40" s="163">
        <v>10356</v>
      </c>
      <c r="G40" s="163">
        <v>13989</v>
      </c>
      <c r="H40" s="163">
        <v>13843</v>
      </c>
      <c r="I40" s="165">
        <f>IFERROR(H40/G40-1,"-")</f>
        <v>-1.0436771749231522E-2</v>
      </c>
      <c r="J40" s="164">
        <f t="shared" si="23"/>
        <v>5.5106707317073234E-2</v>
      </c>
      <c r="K40" s="162">
        <f t="shared" si="24"/>
        <v>-146</v>
      </c>
      <c r="L40" s="163">
        <f t="shared" si="25"/>
        <v>723</v>
      </c>
      <c r="M40" s="164">
        <f t="shared" si="22"/>
        <v>1.2563530095113629E-2</v>
      </c>
    </row>
    <row r="41" spans="2:13" x14ac:dyDescent="0.25">
      <c r="B41" s="157" t="s">
        <v>107</v>
      </c>
      <c r="C41" s="158">
        <v>510130</v>
      </c>
      <c r="D41" s="158">
        <v>479071</v>
      </c>
      <c r="E41" s="158">
        <v>125806</v>
      </c>
      <c r="F41" s="158">
        <v>411806</v>
      </c>
      <c r="G41" s="158">
        <v>429701</v>
      </c>
      <c r="H41" s="158">
        <v>451186</v>
      </c>
      <c r="I41" s="160">
        <f>IFERROR(H41/G41-1,"-")</f>
        <v>4.9999883640019505E-2</v>
      </c>
      <c r="J41" s="159">
        <f t="shared" si="23"/>
        <v>-5.8206403643718763E-2</v>
      </c>
      <c r="K41" s="157">
        <f t="shared" si="24"/>
        <v>21485</v>
      </c>
      <c r="L41" s="158">
        <f t="shared" si="25"/>
        <v>-27885</v>
      </c>
      <c r="M41" s="159">
        <f t="shared" si="22"/>
        <v>0.40948413562767733</v>
      </c>
    </row>
    <row r="42" spans="2:13" x14ac:dyDescent="0.25">
      <c r="B42" s="162" t="s">
        <v>110</v>
      </c>
      <c r="C42" s="163">
        <v>276638</v>
      </c>
      <c r="D42" s="163">
        <v>271917</v>
      </c>
      <c r="E42" s="163">
        <v>51075</v>
      </c>
      <c r="F42" s="163">
        <v>219301</v>
      </c>
      <c r="G42" s="163">
        <v>240240</v>
      </c>
      <c r="H42" s="163">
        <v>252138</v>
      </c>
      <c r="I42" s="165">
        <f t="shared" ref="I42:I49" si="26">IFERROR(H42/G42-1,"-")</f>
        <v>4.9525474525474511E-2</v>
      </c>
      <c r="J42" s="164">
        <f t="shared" si="23"/>
        <v>-7.2739107889539856E-2</v>
      </c>
      <c r="K42" s="162">
        <f t="shared" si="24"/>
        <v>11898</v>
      </c>
      <c r="L42" s="163">
        <f t="shared" si="25"/>
        <v>-19779</v>
      </c>
      <c r="M42" s="164">
        <f t="shared" si="22"/>
        <v>0.22883358745371379</v>
      </c>
    </row>
    <row r="43" spans="2:13" x14ac:dyDescent="0.25">
      <c r="B43" s="162" t="s">
        <v>113</v>
      </c>
      <c r="C43" s="163">
        <v>19727</v>
      </c>
      <c r="D43" s="163">
        <v>13131</v>
      </c>
      <c r="E43" s="163">
        <v>4375</v>
      </c>
      <c r="F43" s="163">
        <v>10035</v>
      </c>
      <c r="G43" s="163">
        <v>10219</v>
      </c>
      <c r="H43" s="163">
        <v>11410</v>
      </c>
      <c r="I43" s="165">
        <f t="shared" si="26"/>
        <v>0.11654760739798409</v>
      </c>
      <c r="J43" s="164">
        <f t="shared" si="23"/>
        <v>-0.13106389460056356</v>
      </c>
      <c r="K43" s="162">
        <f t="shared" si="24"/>
        <v>1191</v>
      </c>
      <c r="L43" s="163">
        <f t="shared" si="25"/>
        <v>-1721</v>
      </c>
      <c r="M43" s="164">
        <f t="shared" si="22"/>
        <v>1.0355405503521382E-2</v>
      </c>
    </row>
    <row r="44" spans="2:13" x14ac:dyDescent="0.25">
      <c r="B44" s="162" t="s">
        <v>116</v>
      </c>
      <c r="C44" s="163">
        <v>8222</v>
      </c>
      <c r="D44" s="163">
        <v>7276</v>
      </c>
      <c r="E44" s="163">
        <v>3174</v>
      </c>
      <c r="F44" s="163">
        <v>8569</v>
      </c>
      <c r="G44" s="163">
        <v>8477</v>
      </c>
      <c r="H44" s="163">
        <v>8796</v>
      </c>
      <c r="I44" s="165">
        <f t="shared" si="26"/>
        <v>3.7631237466084766E-2</v>
      </c>
      <c r="J44" s="164">
        <f t="shared" si="23"/>
        <v>0.20890599230346352</v>
      </c>
      <c r="K44" s="162">
        <f t="shared" si="24"/>
        <v>319</v>
      </c>
      <c r="L44" s="163">
        <f t="shared" si="25"/>
        <v>1520</v>
      </c>
      <c r="M44" s="164">
        <f t="shared" si="22"/>
        <v>7.9830102374210416E-3</v>
      </c>
    </row>
    <row r="45" spans="2:13" x14ac:dyDescent="0.25">
      <c r="B45" s="162" t="s">
        <v>123</v>
      </c>
      <c r="C45" s="163">
        <v>25589</v>
      </c>
      <c r="D45" s="163">
        <v>24718</v>
      </c>
      <c r="E45" s="163">
        <v>6697</v>
      </c>
      <c r="F45" s="163">
        <v>24867</v>
      </c>
      <c r="G45" s="163">
        <v>23693</v>
      </c>
      <c r="H45" s="163">
        <v>23956</v>
      </c>
      <c r="I45" s="165">
        <f t="shared" si="26"/>
        <v>1.1100324990503507E-2</v>
      </c>
      <c r="J45" s="164">
        <f t="shared" si="23"/>
        <v>-3.0827736871915201E-2</v>
      </c>
      <c r="K45" s="162">
        <f t="shared" si="24"/>
        <v>263</v>
      </c>
      <c r="L45" s="163">
        <f t="shared" si="25"/>
        <v>-762</v>
      </c>
      <c r="M45" s="164">
        <f t="shared" si="22"/>
        <v>2.1741813693458217E-2</v>
      </c>
    </row>
    <row r="46" spans="2:13" x14ac:dyDescent="0.25">
      <c r="B46" s="162" t="s">
        <v>119</v>
      </c>
      <c r="C46" s="163">
        <v>8311</v>
      </c>
      <c r="D46" s="163">
        <v>6859</v>
      </c>
      <c r="E46" s="163">
        <v>2836</v>
      </c>
      <c r="F46" s="163">
        <v>7087</v>
      </c>
      <c r="G46" s="163">
        <v>7585</v>
      </c>
      <c r="H46" s="163">
        <v>8100</v>
      </c>
      <c r="I46" s="165">
        <f t="shared" si="26"/>
        <v>6.7897165458141062E-2</v>
      </c>
      <c r="J46" s="164">
        <f t="shared" si="23"/>
        <v>0.18093016474704759</v>
      </c>
      <c r="K46" s="162">
        <f t="shared" si="24"/>
        <v>515</v>
      </c>
      <c r="L46" s="163">
        <f t="shared" si="25"/>
        <v>1241</v>
      </c>
      <c r="M46" s="164">
        <f t="shared" si="22"/>
        <v>7.3513395774341102E-3</v>
      </c>
    </row>
    <row r="47" spans="2:13" x14ac:dyDescent="0.25">
      <c r="B47" s="162" t="s">
        <v>128</v>
      </c>
      <c r="C47" s="163">
        <v>16080</v>
      </c>
      <c r="D47" s="163">
        <v>16280</v>
      </c>
      <c r="E47" s="163">
        <v>6316</v>
      </c>
      <c r="F47" s="163">
        <v>12110</v>
      </c>
      <c r="G47" s="163">
        <v>12522</v>
      </c>
      <c r="H47" s="163">
        <v>11771</v>
      </c>
      <c r="I47" s="165">
        <f t="shared" si="26"/>
        <v>-5.9974444976840791E-2</v>
      </c>
      <c r="J47" s="164">
        <f t="shared" si="23"/>
        <v>-0.27696560196560194</v>
      </c>
      <c r="K47" s="162">
        <f t="shared" si="24"/>
        <v>-751</v>
      </c>
      <c r="L47" s="163">
        <f t="shared" si="25"/>
        <v>-4509</v>
      </c>
      <c r="M47" s="164">
        <f t="shared" si="22"/>
        <v>1.0683039279750235E-2</v>
      </c>
    </row>
    <row r="48" spans="2:13" x14ac:dyDescent="0.25">
      <c r="B48" s="162" t="s">
        <v>131</v>
      </c>
      <c r="C48" s="163">
        <v>30054</v>
      </c>
      <c r="D48" s="163">
        <v>25533</v>
      </c>
      <c r="E48" s="163">
        <v>11268</v>
      </c>
      <c r="F48" s="163">
        <v>12031</v>
      </c>
      <c r="G48" s="163">
        <v>13229</v>
      </c>
      <c r="H48" s="163">
        <v>13566</v>
      </c>
      <c r="I48" s="165">
        <f t="shared" si="26"/>
        <v>2.5474336684556675E-2</v>
      </c>
      <c r="J48" s="164">
        <f t="shared" si="23"/>
        <v>-0.46868758077781691</v>
      </c>
      <c r="K48" s="162">
        <f t="shared" si="24"/>
        <v>337</v>
      </c>
      <c r="L48" s="163">
        <f t="shared" si="25"/>
        <v>-11967</v>
      </c>
      <c r="M48" s="164">
        <f t="shared" si="22"/>
        <v>1.2312132433021128E-2</v>
      </c>
    </row>
    <row r="49" spans="2:13" x14ac:dyDescent="0.25">
      <c r="B49" s="168" t="s">
        <v>145</v>
      </c>
      <c r="C49" s="169">
        <f t="shared" ref="C49:H49" si="27">C41-SUM(C42:C48)</f>
        <v>125509</v>
      </c>
      <c r="D49" s="169">
        <f t="shared" si="27"/>
        <v>113357</v>
      </c>
      <c r="E49" s="169">
        <f t="shared" si="27"/>
        <v>40065</v>
      </c>
      <c r="F49" s="169">
        <f t="shared" si="27"/>
        <v>117806</v>
      </c>
      <c r="G49" s="169">
        <f t="shared" si="27"/>
        <v>113736</v>
      </c>
      <c r="H49" s="169">
        <f t="shared" si="27"/>
        <v>121449</v>
      </c>
      <c r="I49" s="171">
        <f t="shared" si="26"/>
        <v>6.7814939860730172E-2</v>
      </c>
      <c r="J49" s="170">
        <f t="shared" si="23"/>
        <v>7.1385093112908748E-2</v>
      </c>
      <c r="K49" s="168">
        <f>H49-G49</f>
        <v>7713</v>
      </c>
      <c r="L49" s="169">
        <f t="shared" si="25"/>
        <v>8092</v>
      </c>
      <c r="M49" s="170">
        <f t="shared" si="22"/>
        <v>0.11022380744935743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IFERROR(C52+C55,"nd")</f>
        <v>5409</v>
      </c>
      <c r="D51" s="176">
        <f t="shared" ref="D51:H51" si="28">IFERROR(D52+D55,"nd")</f>
        <v>5743</v>
      </c>
      <c r="E51" s="176">
        <f t="shared" si="28"/>
        <v>1878</v>
      </c>
      <c r="F51" s="176">
        <f t="shared" si="28"/>
        <v>0</v>
      </c>
      <c r="G51" s="176">
        <f t="shared" si="28"/>
        <v>0</v>
      </c>
      <c r="H51" s="176">
        <f t="shared" si="28"/>
        <v>0</v>
      </c>
      <c r="I51" s="177" t="str">
        <f>IFERROR(H51/G51-1,"-")</f>
        <v>-</v>
      </c>
      <c r="J51" s="177">
        <f>IFERROR(H51/D51-1,"-")</f>
        <v>-1</v>
      </c>
      <c r="K51" s="176">
        <f>H51-G51</f>
        <v>0</v>
      </c>
      <c r="L51" s="176">
        <f>H51-D51</f>
        <v>-5743</v>
      </c>
      <c r="M51" s="177">
        <f t="shared" ref="M51:M63" si="29">H51/H$9</f>
        <v>0</v>
      </c>
    </row>
    <row r="52" spans="2:13" x14ac:dyDescent="0.25">
      <c r="B52" s="157" t="s">
        <v>97</v>
      </c>
      <c r="C52" s="158">
        <v>1382</v>
      </c>
      <c r="D52" s="158">
        <v>1802</v>
      </c>
      <c r="E52" s="158">
        <v>350</v>
      </c>
      <c r="F52" s="158">
        <v>0</v>
      </c>
      <c r="G52" s="158">
        <v>0</v>
      </c>
      <c r="H52" s="158">
        <v>0</v>
      </c>
      <c r="I52" s="160" t="str">
        <f>IFERROR(H52/G52-1,"-")</f>
        <v>-</v>
      </c>
      <c r="J52" s="159">
        <f t="shared" ref="J52:J63" si="30">IFERROR(H52/D52-1,"-")</f>
        <v>-1</v>
      </c>
      <c r="K52" s="157">
        <f t="shared" ref="K52:K62" si="31">H52-G52</f>
        <v>0</v>
      </c>
      <c r="L52" s="158">
        <f t="shared" ref="L52:L63" si="32">H52-D52</f>
        <v>-1802</v>
      </c>
      <c r="M52" s="159">
        <f t="shared" si="29"/>
        <v>0</v>
      </c>
    </row>
    <row r="53" spans="2:13" x14ac:dyDescent="0.25">
      <c r="B53" s="162" t="s">
        <v>103</v>
      </c>
      <c r="C53" s="163">
        <v>1116</v>
      </c>
      <c r="D53" s="163">
        <v>1103</v>
      </c>
      <c r="E53" s="163">
        <v>171</v>
      </c>
      <c r="F53" s="163">
        <v>0</v>
      </c>
      <c r="G53" s="163">
        <v>0</v>
      </c>
      <c r="H53" s="163">
        <v>0</v>
      </c>
      <c r="I53" s="165" t="str">
        <f>IFERROR(H53/G53-1,"-")</f>
        <v>-</v>
      </c>
      <c r="J53" s="164">
        <f t="shared" si="30"/>
        <v>-1</v>
      </c>
      <c r="K53" s="162">
        <f t="shared" si="31"/>
        <v>0</v>
      </c>
      <c r="L53" s="163">
        <f t="shared" si="32"/>
        <v>-1103</v>
      </c>
      <c r="M53" s="164">
        <f t="shared" si="29"/>
        <v>0</v>
      </c>
    </row>
    <row r="54" spans="2:13" x14ac:dyDescent="0.25">
      <c r="B54" s="162" t="s">
        <v>100</v>
      </c>
      <c r="C54" s="163">
        <v>266</v>
      </c>
      <c r="D54" s="163">
        <v>699</v>
      </c>
      <c r="E54" s="163">
        <v>179</v>
      </c>
      <c r="F54" s="163">
        <v>0</v>
      </c>
      <c r="G54" s="163">
        <v>0</v>
      </c>
      <c r="H54" s="163">
        <v>0</v>
      </c>
      <c r="I54" s="165" t="str">
        <f>IFERROR(H54/G54-1,"-")</f>
        <v>-</v>
      </c>
      <c r="J54" s="164">
        <f t="shared" si="30"/>
        <v>-1</v>
      </c>
      <c r="K54" s="162">
        <f t="shared" si="31"/>
        <v>0</v>
      </c>
      <c r="L54" s="163">
        <f t="shared" si="32"/>
        <v>-699</v>
      </c>
      <c r="M54" s="164">
        <f t="shared" si="29"/>
        <v>0</v>
      </c>
    </row>
    <row r="55" spans="2:13" x14ac:dyDescent="0.25">
      <c r="B55" s="157" t="s">
        <v>107</v>
      </c>
      <c r="C55" s="158">
        <v>4027</v>
      </c>
      <c r="D55" s="158">
        <v>3941</v>
      </c>
      <c r="E55" s="158">
        <v>1528</v>
      </c>
      <c r="F55" s="158">
        <v>0</v>
      </c>
      <c r="G55" s="158">
        <v>0</v>
      </c>
      <c r="H55" s="158">
        <v>0</v>
      </c>
      <c r="I55" s="160" t="str">
        <f>IFERROR(H55/G55-1,"-")</f>
        <v>-</v>
      </c>
      <c r="J55" s="159">
        <f t="shared" si="30"/>
        <v>-1</v>
      </c>
      <c r="K55" s="157">
        <f t="shared" si="31"/>
        <v>0</v>
      </c>
      <c r="L55" s="158">
        <f t="shared" si="32"/>
        <v>-3941</v>
      </c>
      <c r="M55" s="159">
        <f t="shared" si="29"/>
        <v>0</v>
      </c>
    </row>
    <row r="56" spans="2:13" x14ac:dyDescent="0.25">
      <c r="B56" s="162" t="s">
        <v>110</v>
      </c>
      <c r="C56" s="163">
        <v>1360</v>
      </c>
      <c r="D56" s="163">
        <v>1523</v>
      </c>
      <c r="E56" s="163">
        <v>596</v>
      </c>
      <c r="F56" s="163">
        <v>0</v>
      </c>
      <c r="G56" s="163">
        <v>0</v>
      </c>
      <c r="H56" s="163">
        <v>0</v>
      </c>
      <c r="I56" s="165" t="str">
        <f t="shared" ref="I56:I63" si="33">IFERROR(H56/G56-1,"-")</f>
        <v>-</v>
      </c>
      <c r="J56" s="164">
        <f t="shared" si="30"/>
        <v>-1</v>
      </c>
      <c r="K56" s="162">
        <f t="shared" si="31"/>
        <v>0</v>
      </c>
      <c r="L56" s="163">
        <f t="shared" si="32"/>
        <v>-1523</v>
      </c>
      <c r="M56" s="164">
        <f t="shared" si="29"/>
        <v>0</v>
      </c>
    </row>
    <row r="57" spans="2:13" x14ac:dyDescent="0.25">
      <c r="B57" s="162" t="s">
        <v>113</v>
      </c>
      <c r="C57" s="163">
        <v>937</v>
      </c>
      <c r="D57" s="163">
        <v>589</v>
      </c>
      <c r="E57" s="163">
        <v>89</v>
      </c>
      <c r="F57" s="163">
        <v>0</v>
      </c>
      <c r="G57" s="163">
        <v>0</v>
      </c>
      <c r="H57" s="163">
        <v>0</v>
      </c>
      <c r="I57" s="165" t="str">
        <f t="shared" si="33"/>
        <v>-</v>
      </c>
      <c r="J57" s="164">
        <f t="shared" si="30"/>
        <v>-1</v>
      </c>
      <c r="K57" s="162">
        <f t="shared" si="31"/>
        <v>0</v>
      </c>
      <c r="L57" s="163">
        <f t="shared" si="32"/>
        <v>-589</v>
      </c>
      <c r="M57" s="164">
        <f t="shared" si="29"/>
        <v>0</v>
      </c>
    </row>
    <row r="58" spans="2:13" x14ac:dyDescent="0.25">
      <c r="B58" s="162" t="s">
        <v>116</v>
      </c>
      <c r="C58" s="163">
        <v>82</v>
      </c>
      <c r="D58" s="163">
        <v>227</v>
      </c>
      <c r="E58" s="163">
        <v>56</v>
      </c>
      <c r="F58" s="163">
        <v>0</v>
      </c>
      <c r="G58" s="163">
        <v>0</v>
      </c>
      <c r="H58" s="163">
        <v>0</v>
      </c>
      <c r="I58" s="165" t="str">
        <f t="shared" si="33"/>
        <v>-</v>
      </c>
      <c r="J58" s="164">
        <f t="shared" si="30"/>
        <v>-1</v>
      </c>
      <c r="K58" s="162">
        <f t="shared" si="31"/>
        <v>0</v>
      </c>
      <c r="L58" s="163">
        <f t="shared" si="32"/>
        <v>-227</v>
      </c>
      <c r="M58" s="164">
        <f t="shared" si="29"/>
        <v>0</v>
      </c>
    </row>
    <row r="59" spans="2:13" x14ac:dyDescent="0.25">
      <c r="B59" s="162" t="s">
        <v>123</v>
      </c>
      <c r="C59" s="163">
        <v>133</v>
      </c>
      <c r="D59" s="163">
        <v>185</v>
      </c>
      <c r="E59" s="163">
        <v>13</v>
      </c>
      <c r="F59" s="163">
        <v>0</v>
      </c>
      <c r="G59" s="163">
        <v>0</v>
      </c>
      <c r="H59" s="163">
        <v>0</v>
      </c>
      <c r="I59" s="165" t="str">
        <f t="shared" si="33"/>
        <v>-</v>
      </c>
      <c r="J59" s="164">
        <f t="shared" si="30"/>
        <v>-1</v>
      </c>
      <c r="K59" s="162">
        <f t="shared" si="31"/>
        <v>0</v>
      </c>
      <c r="L59" s="163">
        <f t="shared" si="32"/>
        <v>-185</v>
      </c>
      <c r="M59" s="164">
        <f t="shared" si="29"/>
        <v>0</v>
      </c>
    </row>
    <row r="60" spans="2:13" x14ac:dyDescent="0.25">
      <c r="B60" s="162" t="s">
        <v>119</v>
      </c>
      <c r="C60" s="163">
        <v>24</v>
      </c>
      <c r="D60" s="163">
        <v>50</v>
      </c>
      <c r="E60" s="163">
        <v>52</v>
      </c>
      <c r="F60" s="163">
        <v>0</v>
      </c>
      <c r="G60" s="163">
        <v>0</v>
      </c>
      <c r="H60" s="163">
        <v>0</v>
      </c>
      <c r="I60" s="165" t="str">
        <f t="shared" si="33"/>
        <v>-</v>
      </c>
      <c r="J60" s="164">
        <f t="shared" si="30"/>
        <v>-1</v>
      </c>
      <c r="K60" s="162">
        <f t="shared" si="31"/>
        <v>0</v>
      </c>
      <c r="L60" s="163">
        <f t="shared" si="32"/>
        <v>-50</v>
      </c>
      <c r="M60" s="164">
        <f t="shared" si="29"/>
        <v>0</v>
      </c>
    </row>
    <row r="61" spans="2:13" x14ac:dyDescent="0.25">
      <c r="B61" s="162" t="s">
        <v>128</v>
      </c>
      <c r="C61" s="163">
        <v>57</v>
      </c>
      <c r="D61" s="163">
        <v>88</v>
      </c>
      <c r="E61" s="163">
        <v>60</v>
      </c>
      <c r="F61" s="163">
        <v>0</v>
      </c>
      <c r="G61" s="163">
        <v>0</v>
      </c>
      <c r="H61" s="163">
        <v>0</v>
      </c>
      <c r="I61" s="165" t="str">
        <f t="shared" si="33"/>
        <v>-</v>
      </c>
      <c r="J61" s="164">
        <f t="shared" si="30"/>
        <v>-1</v>
      </c>
      <c r="K61" s="162">
        <f t="shared" si="31"/>
        <v>0</v>
      </c>
      <c r="L61" s="163">
        <f t="shared" si="32"/>
        <v>-88</v>
      </c>
      <c r="M61" s="164">
        <f t="shared" si="29"/>
        <v>0</v>
      </c>
    </row>
    <row r="62" spans="2:13" x14ac:dyDescent="0.25">
      <c r="B62" s="162" t="s">
        <v>131</v>
      </c>
      <c r="C62" s="163">
        <v>113</v>
      </c>
      <c r="D62" s="163">
        <v>151</v>
      </c>
      <c r="E62" s="163">
        <v>96</v>
      </c>
      <c r="F62" s="163">
        <v>0</v>
      </c>
      <c r="G62" s="163">
        <v>0</v>
      </c>
      <c r="H62" s="163">
        <v>0</v>
      </c>
      <c r="I62" s="165" t="str">
        <f t="shared" si="33"/>
        <v>-</v>
      </c>
      <c r="J62" s="164">
        <f t="shared" si="30"/>
        <v>-1</v>
      </c>
      <c r="K62" s="162">
        <f t="shared" si="31"/>
        <v>0</v>
      </c>
      <c r="L62" s="163">
        <f t="shared" si="32"/>
        <v>-151</v>
      </c>
      <c r="M62" s="164">
        <f t="shared" si="29"/>
        <v>0</v>
      </c>
    </row>
    <row r="63" spans="2:13" x14ac:dyDescent="0.25">
      <c r="B63" s="168" t="s">
        <v>145</v>
      </c>
      <c r="C63" s="169">
        <f>IFERROR(C55-SUM(C56:C62),"nd")</f>
        <v>1321</v>
      </c>
      <c r="D63" s="169">
        <f t="shared" ref="D63:H63" si="34">IFERROR(D55-SUM(D56:D62),"nd")</f>
        <v>1128</v>
      </c>
      <c r="E63" s="169">
        <f t="shared" si="34"/>
        <v>566</v>
      </c>
      <c r="F63" s="169">
        <f t="shared" si="34"/>
        <v>0</v>
      </c>
      <c r="G63" s="169">
        <f t="shared" si="34"/>
        <v>0</v>
      </c>
      <c r="H63" s="169">
        <f t="shared" si="34"/>
        <v>0</v>
      </c>
      <c r="I63" s="171" t="str">
        <f t="shared" si="33"/>
        <v>-</v>
      </c>
      <c r="J63" s="170">
        <f t="shared" si="30"/>
        <v>-1</v>
      </c>
      <c r="K63" s="168">
        <f>H63-G63</f>
        <v>0</v>
      </c>
      <c r="L63" s="169">
        <f t="shared" si="32"/>
        <v>-1128</v>
      </c>
      <c r="M63" s="170">
        <f t="shared" si="29"/>
        <v>0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 t="str">
        <f>IFERROR(C66+C69,"nd")</f>
        <v>nd</v>
      </c>
      <c r="D65" s="176" t="str">
        <f t="shared" ref="D65:H65" si="35">IFERROR(D66+D69,"nd")</f>
        <v>nd</v>
      </c>
      <c r="E65" s="176" t="str">
        <f t="shared" si="35"/>
        <v>nd</v>
      </c>
      <c r="F65" s="176" t="str">
        <f t="shared" si="35"/>
        <v>nd</v>
      </c>
      <c r="G65" s="176" t="str">
        <f t="shared" si="35"/>
        <v>nd</v>
      </c>
      <c r="H65" s="176" t="str">
        <f t="shared" si="35"/>
        <v>nd</v>
      </c>
      <c r="I65" s="177" t="str">
        <f>IFERROR(H65/G65-1,"-")</f>
        <v>-</v>
      </c>
      <c r="J65" s="177" t="str">
        <f>IFERROR(H65/D65-1,"-")</f>
        <v>-</v>
      </c>
      <c r="K65" s="176" t="str">
        <f>IFERROR(H65-G65,"-")</f>
        <v>-</v>
      </c>
      <c r="L65" s="176" t="str">
        <f>IFERROR(H65-D65,"-")</f>
        <v>-</v>
      </c>
      <c r="M65" s="177" t="str">
        <f>IFERROR(H65/H$9,"-")</f>
        <v>-</v>
      </c>
    </row>
    <row r="66" spans="2:13" x14ac:dyDescent="0.25">
      <c r="B66" s="157" t="s">
        <v>97</v>
      </c>
      <c r="C66" s="158" t="s">
        <v>303</v>
      </c>
      <c r="D66" s="158" t="s">
        <v>303</v>
      </c>
      <c r="E66" s="158" t="s">
        <v>303</v>
      </c>
      <c r="F66" s="158" t="s">
        <v>303</v>
      </c>
      <c r="G66" s="158" t="s">
        <v>303</v>
      </c>
      <c r="H66" s="158" t="s">
        <v>303</v>
      </c>
      <c r="I66" s="160" t="str">
        <f>IFERROR(H66/G66-1,"-")</f>
        <v>-</v>
      </c>
      <c r="J66" s="159" t="str">
        <f t="shared" ref="J66:J77" si="36">IFERROR(H66/D66-1,"-")</f>
        <v>-</v>
      </c>
      <c r="K66" s="178" t="str">
        <f t="shared" ref="K66:K77" si="37">IFERROR(H66-G66,"-")</f>
        <v>-</v>
      </c>
      <c r="L66" s="158" t="str">
        <f t="shared" ref="L66:L77" si="38">IFERROR(H66-D66,"-")</f>
        <v>-</v>
      </c>
      <c r="M66" s="159" t="str">
        <f t="shared" ref="M66:M77" si="39">IFERROR(H66/H$9,"-")</f>
        <v>-</v>
      </c>
    </row>
    <row r="67" spans="2:13" x14ac:dyDescent="0.25">
      <c r="B67" s="162" t="s">
        <v>103</v>
      </c>
      <c r="C67" s="163" t="s">
        <v>303</v>
      </c>
      <c r="D67" s="163" t="s">
        <v>303</v>
      </c>
      <c r="E67" s="163" t="s">
        <v>303</v>
      </c>
      <c r="F67" s="163" t="s">
        <v>303</v>
      </c>
      <c r="G67" s="163" t="s">
        <v>303</v>
      </c>
      <c r="H67" s="163" t="s">
        <v>303</v>
      </c>
      <c r="I67" s="165" t="str">
        <f>IFERROR(H67/G67-1,"-")</f>
        <v>-</v>
      </c>
      <c r="J67" s="164" t="str">
        <f t="shared" si="36"/>
        <v>-</v>
      </c>
      <c r="K67" s="179" t="str">
        <f t="shared" si="37"/>
        <v>-</v>
      </c>
      <c r="L67" s="163" t="str">
        <f t="shared" si="38"/>
        <v>-</v>
      </c>
      <c r="M67" s="164" t="str">
        <f t="shared" si="39"/>
        <v>-</v>
      </c>
    </row>
    <row r="68" spans="2:13" x14ac:dyDescent="0.25">
      <c r="B68" s="162" t="s">
        <v>100</v>
      </c>
      <c r="C68" s="163" t="s">
        <v>303</v>
      </c>
      <c r="D68" s="163" t="s">
        <v>303</v>
      </c>
      <c r="E68" s="163" t="s">
        <v>303</v>
      </c>
      <c r="F68" s="163" t="s">
        <v>303</v>
      </c>
      <c r="G68" s="163" t="s">
        <v>303</v>
      </c>
      <c r="H68" s="163" t="s">
        <v>303</v>
      </c>
      <c r="I68" s="165" t="str">
        <f>IFERROR(H68/G68-1,"-")</f>
        <v>-</v>
      </c>
      <c r="J68" s="164" t="str">
        <f t="shared" si="36"/>
        <v>-</v>
      </c>
      <c r="K68" s="179" t="str">
        <f t="shared" si="37"/>
        <v>-</v>
      </c>
      <c r="L68" s="163" t="str">
        <f t="shared" si="38"/>
        <v>-</v>
      </c>
      <c r="M68" s="164" t="str">
        <f t="shared" si="39"/>
        <v>-</v>
      </c>
    </row>
    <row r="69" spans="2:13" x14ac:dyDescent="0.25">
      <c r="B69" s="157" t="s">
        <v>107</v>
      </c>
      <c r="C69" s="158" t="s">
        <v>303</v>
      </c>
      <c r="D69" s="158" t="s">
        <v>303</v>
      </c>
      <c r="E69" s="158" t="s">
        <v>303</v>
      </c>
      <c r="F69" s="158" t="s">
        <v>303</v>
      </c>
      <c r="G69" s="158" t="s">
        <v>303</v>
      </c>
      <c r="H69" s="158" t="s">
        <v>303</v>
      </c>
      <c r="I69" s="160" t="str">
        <f>IFERROR(H69/G69-1,"-")</f>
        <v>-</v>
      </c>
      <c r="J69" s="159" t="str">
        <f t="shared" si="36"/>
        <v>-</v>
      </c>
      <c r="K69" s="178" t="str">
        <f t="shared" si="37"/>
        <v>-</v>
      </c>
      <c r="L69" s="158" t="str">
        <f t="shared" si="38"/>
        <v>-</v>
      </c>
      <c r="M69" s="159" t="str">
        <f t="shared" si="39"/>
        <v>-</v>
      </c>
    </row>
    <row r="70" spans="2:13" x14ac:dyDescent="0.25">
      <c r="B70" s="162" t="s">
        <v>110</v>
      </c>
      <c r="C70" s="163" t="s">
        <v>303</v>
      </c>
      <c r="D70" s="163" t="s">
        <v>303</v>
      </c>
      <c r="E70" s="163" t="s">
        <v>303</v>
      </c>
      <c r="F70" s="163" t="s">
        <v>303</v>
      </c>
      <c r="G70" s="163" t="s">
        <v>303</v>
      </c>
      <c r="H70" s="163" t="s">
        <v>303</v>
      </c>
      <c r="I70" s="165" t="str">
        <f t="shared" ref="I70:I77" si="40">IFERROR(H70/G70-1,"-")</f>
        <v>-</v>
      </c>
      <c r="J70" s="164" t="str">
        <f t="shared" si="36"/>
        <v>-</v>
      </c>
      <c r="K70" s="179" t="str">
        <f t="shared" si="37"/>
        <v>-</v>
      </c>
      <c r="L70" s="163" t="str">
        <f t="shared" si="38"/>
        <v>-</v>
      </c>
      <c r="M70" s="164" t="str">
        <f t="shared" si="39"/>
        <v>-</v>
      </c>
    </row>
    <row r="71" spans="2:13" x14ac:dyDescent="0.25">
      <c r="B71" s="162" t="s">
        <v>113</v>
      </c>
      <c r="C71" s="163" t="s">
        <v>303</v>
      </c>
      <c r="D71" s="163" t="s">
        <v>303</v>
      </c>
      <c r="E71" s="163" t="s">
        <v>303</v>
      </c>
      <c r="F71" s="163" t="s">
        <v>303</v>
      </c>
      <c r="G71" s="163" t="s">
        <v>303</v>
      </c>
      <c r="H71" s="163" t="s">
        <v>303</v>
      </c>
      <c r="I71" s="165" t="str">
        <f t="shared" si="40"/>
        <v>-</v>
      </c>
      <c r="J71" s="164" t="str">
        <f t="shared" si="36"/>
        <v>-</v>
      </c>
      <c r="K71" s="179" t="str">
        <f t="shared" si="37"/>
        <v>-</v>
      </c>
      <c r="L71" s="163" t="str">
        <f t="shared" si="38"/>
        <v>-</v>
      </c>
      <c r="M71" s="164" t="str">
        <f t="shared" si="39"/>
        <v>-</v>
      </c>
    </row>
    <row r="72" spans="2:13" x14ac:dyDescent="0.25">
      <c r="B72" s="162" t="s">
        <v>116</v>
      </c>
      <c r="C72" s="163" t="s">
        <v>303</v>
      </c>
      <c r="D72" s="163" t="s">
        <v>303</v>
      </c>
      <c r="E72" s="163" t="s">
        <v>303</v>
      </c>
      <c r="F72" s="163" t="s">
        <v>303</v>
      </c>
      <c r="G72" s="163" t="s">
        <v>303</v>
      </c>
      <c r="H72" s="163" t="s">
        <v>303</v>
      </c>
      <c r="I72" s="165" t="str">
        <f t="shared" si="40"/>
        <v>-</v>
      </c>
      <c r="J72" s="164" t="str">
        <f t="shared" si="36"/>
        <v>-</v>
      </c>
      <c r="K72" s="179" t="str">
        <f t="shared" si="37"/>
        <v>-</v>
      </c>
      <c r="L72" s="163" t="str">
        <f t="shared" si="38"/>
        <v>-</v>
      </c>
      <c r="M72" s="164" t="str">
        <f t="shared" si="39"/>
        <v>-</v>
      </c>
    </row>
    <row r="73" spans="2:13" x14ac:dyDescent="0.25">
      <c r="B73" s="162" t="s">
        <v>123</v>
      </c>
      <c r="C73" s="163" t="s">
        <v>303</v>
      </c>
      <c r="D73" s="163" t="s">
        <v>303</v>
      </c>
      <c r="E73" s="163" t="s">
        <v>303</v>
      </c>
      <c r="F73" s="163" t="s">
        <v>303</v>
      </c>
      <c r="G73" s="163" t="s">
        <v>303</v>
      </c>
      <c r="H73" s="163" t="s">
        <v>303</v>
      </c>
      <c r="I73" s="165" t="str">
        <f t="shared" si="40"/>
        <v>-</v>
      </c>
      <c r="J73" s="164" t="str">
        <f t="shared" si="36"/>
        <v>-</v>
      </c>
      <c r="K73" s="179" t="str">
        <f t="shared" si="37"/>
        <v>-</v>
      </c>
      <c r="L73" s="163" t="str">
        <f t="shared" si="38"/>
        <v>-</v>
      </c>
      <c r="M73" s="164" t="str">
        <f t="shared" si="39"/>
        <v>-</v>
      </c>
    </row>
    <row r="74" spans="2:13" x14ac:dyDescent="0.25">
      <c r="B74" s="162" t="s">
        <v>119</v>
      </c>
      <c r="C74" s="163" t="s">
        <v>303</v>
      </c>
      <c r="D74" s="163" t="s">
        <v>303</v>
      </c>
      <c r="E74" s="163" t="s">
        <v>303</v>
      </c>
      <c r="F74" s="163" t="s">
        <v>303</v>
      </c>
      <c r="G74" s="163" t="s">
        <v>303</v>
      </c>
      <c r="H74" s="163" t="s">
        <v>303</v>
      </c>
      <c r="I74" s="165" t="str">
        <f t="shared" si="40"/>
        <v>-</v>
      </c>
      <c r="J74" s="164" t="str">
        <f t="shared" si="36"/>
        <v>-</v>
      </c>
      <c r="K74" s="179" t="str">
        <f t="shared" si="37"/>
        <v>-</v>
      </c>
      <c r="L74" s="163" t="str">
        <f t="shared" si="38"/>
        <v>-</v>
      </c>
      <c r="M74" s="164" t="str">
        <f t="shared" si="39"/>
        <v>-</v>
      </c>
    </row>
    <row r="75" spans="2:13" x14ac:dyDescent="0.25">
      <c r="B75" s="162" t="s">
        <v>128</v>
      </c>
      <c r="C75" s="163" t="s">
        <v>303</v>
      </c>
      <c r="D75" s="163" t="s">
        <v>303</v>
      </c>
      <c r="E75" s="163" t="s">
        <v>303</v>
      </c>
      <c r="F75" s="163" t="s">
        <v>303</v>
      </c>
      <c r="G75" s="163" t="s">
        <v>303</v>
      </c>
      <c r="H75" s="163" t="s">
        <v>303</v>
      </c>
      <c r="I75" s="165" t="str">
        <f t="shared" si="40"/>
        <v>-</v>
      </c>
      <c r="J75" s="164" t="str">
        <f t="shared" si="36"/>
        <v>-</v>
      </c>
      <c r="K75" s="179" t="str">
        <f t="shared" si="37"/>
        <v>-</v>
      </c>
      <c r="L75" s="163" t="str">
        <f t="shared" si="38"/>
        <v>-</v>
      </c>
      <c r="M75" s="164" t="str">
        <f t="shared" si="39"/>
        <v>-</v>
      </c>
    </row>
    <row r="76" spans="2:13" x14ac:dyDescent="0.25">
      <c r="B76" s="162" t="s">
        <v>131</v>
      </c>
      <c r="C76" s="163" t="s">
        <v>303</v>
      </c>
      <c r="D76" s="163" t="s">
        <v>303</v>
      </c>
      <c r="E76" s="163" t="s">
        <v>303</v>
      </c>
      <c r="F76" s="163" t="s">
        <v>303</v>
      </c>
      <c r="G76" s="163" t="s">
        <v>303</v>
      </c>
      <c r="H76" s="163" t="s">
        <v>303</v>
      </c>
      <c r="I76" s="165" t="str">
        <f t="shared" si="40"/>
        <v>-</v>
      </c>
      <c r="J76" s="164" t="str">
        <f t="shared" si="36"/>
        <v>-</v>
      </c>
      <c r="K76" s="179" t="str">
        <f t="shared" si="37"/>
        <v>-</v>
      </c>
      <c r="L76" s="163" t="str">
        <f t="shared" si="38"/>
        <v>-</v>
      </c>
      <c r="M76" s="164" t="str">
        <f t="shared" si="39"/>
        <v>-</v>
      </c>
    </row>
    <row r="77" spans="2:13" x14ac:dyDescent="0.25">
      <c r="B77" s="168" t="s">
        <v>145</v>
      </c>
      <c r="C77" s="169" t="str">
        <f>IFERROR(C69-SUM(C70:C76),"nd")</f>
        <v>nd</v>
      </c>
      <c r="D77" s="169" t="str">
        <f t="shared" ref="D77:H77" si="41">IFERROR(D69-SUM(D70:D76),"nd")</f>
        <v>nd</v>
      </c>
      <c r="E77" s="169" t="str">
        <f t="shared" si="41"/>
        <v>nd</v>
      </c>
      <c r="F77" s="169" t="str">
        <f t="shared" si="41"/>
        <v>nd</v>
      </c>
      <c r="G77" s="169" t="str">
        <f t="shared" si="41"/>
        <v>nd</v>
      </c>
      <c r="H77" s="169" t="str">
        <f t="shared" si="41"/>
        <v>nd</v>
      </c>
      <c r="I77" s="171" t="str">
        <f t="shared" si="40"/>
        <v>-</v>
      </c>
      <c r="J77" s="170" t="str">
        <f t="shared" si="36"/>
        <v>-</v>
      </c>
      <c r="K77" s="180" t="str">
        <f t="shared" si="37"/>
        <v>-</v>
      </c>
      <c r="L77" s="169" t="str">
        <f t="shared" si="38"/>
        <v>-</v>
      </c>
      <c r="M77" s="170" t="str">
        <f t="shared" si="39"/>
        <v>-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IFERROR(C80+C83,"nd")</f>
        <v>160251</v>
      </c>
      <c r="D79" s="176">
        <f t="shared" ref="D79:H79" si="42">IFERROR(D80+D83,"nd")</f>
        <v>146737</v>
      </c>
      <c r="E79" s="176">
        <f t="shared" si="42"/>
        <v>40055</v>
      </c>
      <c r="F79" s="176">
        <f t="shared" si="42"/>
        <v>124433</v>
      </c>
      <c r="G79" s="176">
        <f t="shared" si="42"/>
        <v>133659</v>
      </c>
      <c r="H79" s="176">
        <f t="shared" si="42"/>
        <v>161773</v>
      </c>
      <c r="I79" s="177">
        <f>IFERROR(H79/G79-1,"-")</f>
        <v>0.21034124151759337</v>
      </c>
      <c r="J79" s="177">
        <f>IFERROR(H79/D79-1,"-")</f>
        <v>0.10246904325425765</v>
      </c>
      <c r="K79" s="176">
        <f>IFERROR(H79-G79,"-")</f>
        <v>28114</v>
      </c>
      <c r="L79" s="176">
        <f>IFERROR(H79-D79,"-")</f>
        <v>15036</v>
      </c>
      <c r="M79" s="177">
        <f>IFERROR(H79/H$9,"-")</f>
        <v>0.14682077252595657</v>
      </c>
    </row>
    <row r="80" spans="2:13" x14ac:dyDescent="0.25">
      <c r="B80" s="157" t="s">
        <v>97</v>
      </c>
      <c r="C80" s="158">
        <v>73941</v>
      </c>
      <c r="D80" s="158">
        <v>67454</v>
      </c>
      <c r="E80" s="158">
        <v>15400</v>
      </c>
      <c r="F80" s="158">
        <v>59697</v>
      </c>
      <c r="G80" s="158">
        <v>59828</v>
      </c>
      <c r="H80" s="158">
        <v>79332</v>
      </c>
      <c r="I80" s="160">
        <f>IFERROR(H80/G80-1,"-")</f>
        <v>0.32600120344988959</v>
      </c>
      <c r="J80" s="159">
        <f t="shared" ref="J80:J91" si="43">IFERROR(H80/D80-1,"-")</f>
        <v>0.17609037269843153</v>
      </c>
      <c r="K80" s="178">
        <f t="shared" ref="K80:K91" si="44">IFERROR(H80-G80,"-")</f>
        <v>19504</v>
      </c>
      <c r="L80" s="158">
        <f t="shared" ref="L80:L91" si="45">IFERROR(H80-D80,"-")</f>
        <v>11878</v>
      </c>
      <c r="M80" s="159">
        <f t="shared" ref="M80:M91" si="46">IFERROR(H80/H$9,"-")</f>
        <v>7.199956436506208E-2</v>
      </c>
    </row>
    <row r="81" spans="2:13" x14ac:dyDescent="0.25">
      <c r="B81" s="162" t="s">
        <v>103</v>
      </c>
      <c r="C81" s="163">
        <v>24677</v>
      </c>
      <c r="D81" s="163">
        <v>21114</v>
      </c>
      <c r="E81" s="163">
        <v>5602</v>
      </c>
      <c r="F81" s="163">
        <v>29559</v>
      </c>
      <c r="G81" s="163">
        <v>30572</v>
      </c>
      <c r="H81" s="163">
        <v>32540</v>
      </c>
      <c r="I81" s="165">
        <f>IFERROR(H81/G81-1,"-")</f>
        <v>6.4372628548999167E-2</v>
      </c>
      <c r="J81" s="164">
        <f t="shared" si="43"/>
        <v>0.54115752581225718</v>
      </c>
      <c r="K81" s="179">
        <f t="shared" si="44"/>
        <v>1968</v>
      </c>
      <c r="L81" s="163">
        <f t="shared" si="45"/>
        <v>11426</v>
      </c>
      <c r="M81" s="164">
        <f t="shared" si="46"/>
        <v>2.9532418499963697E-2</v>
      </c>
    </row>
    <row r="82" spans="2:13" x14ac:dyDescent="0.25">
      <c r="B82" s="162" t="s">
        <v>100</v>
      </c>
      <c r="C82" s="163">
        <v>49264</v>
      </c>
      <c r="D82" s="163">
        <v>46340</v>
      </c>
      <c r="E82" s="163">
        <v>9798</v>
      </c>
      <c r="F82" s="163">
        <v>30138</v>
      </c>
      <c r="G82" s="163">
        <v>29256</v>
      </c>
      <c r="H82" s="163">
        <v>46792</v>
      </c>
      <c r="I82" s="165">
        <f>IFERROR(H82/G82-1,"-")</f>
        <v>0.59939841400054683</v>
      </c>
      <c r="J82" s="164">
        <f t="shared" si="43"/>
        <v>9.7539922313336636E-3</v>
      </c>
      <c r="K82" s="179">
        <f t="shared" si="44"/>
        <v>17536</v>
      </c>
      <c r="L82" s="163">
        <f t="shared" si="45"/>
        <v>452</v>
      </c>
      <c r="M82" s="164">
        <f t="shared" si="46"/>
        <v>4.246714586509838E-2</v>
      </c>
    </row>
    <row r="83" spans="2:13" x14ac:dyDescent="0.25">
      <c r="B83" s="157" t="s">
        <v>107</v>
      </c>
      <c r="C83" s="158">
        <v>86310</v>
      </c>
      <c r="D83" s="158">
        <v>79283</v>
      </c>
      <c r="E83" s="158">
        <v>24655</v>
      </c>
      <c r="F83" s="158">
        <v>64736</v>
      </c>
      <c r="G83" s="158">
        <v>73831</v>
      </c>
      <c r="H83" s="158">
        <v>82441</v>
      </c>
      <c r="I83" s="160">
        <f>IFERROR(H83/G83-1,"-")</f>
        <v>0.11661768091993885</v>
      </c>
      <c r="J83" s="159">
        <f t="shared" si="43"/>
        <v>3.9831994248451741E-2</v>
      </c>
      <c r="K83" s="178">
        <f t="shared" si="44"/>
        <v>8610</v>
      </c>
      <c r="L83" s="158">
        <f t="shared" si="45"/>
        <v>3158</v>
      </c>
      <c r="M83" s="159">
        <f t="shared" si="46"/>
        <v>7.4821208160894506E-2</v>
      </c>
    </row>
    <row r="84" spans="2:13" x14ac:dyDescent="0.25">
      <c r="B84" s="162" t="s">
        <v>110</v>
      </c>
      <c r="C84" s="163">
        <v>11983</v>
      </c>
      <c r="D84" s="163">
        <v>10467</v>
      </c>
      <c r="E84" s="163">
        <v>2323</v>
      </c>
      <c r="F84" s="163">
        <v>8542</v>
      </c>
      <c r="G84" s="163">
        <v>10810</v>
      </c>
      <c r="H84" s="163">
        <v>13223</v>
      </c>
      <c r="I84" s="165">
        <f t="shared" ref="I84:I91" si="47">IFERROR(H84/G84-1,"-")</f>
        <v>0.22321924144310823</v>
      </c>
      <c r="J84" s="164">
        <f t="shared" si="43"/>
        <v>0.26330371644215145</v>
      </c>
      <c r="K84" s="179">
        <f t="shared" si="44"/>
        <v>2413</v>
      </c>
      <c r="L84" s="163">
        <f t="shared" si="45"/>
        <v>2756</v>
      </c>
      <c r="M84" s="164">
        <f t="shared" si="46"/>
        <v>1.2000834966964351E-2</v>
      </c>
    </row>
    <row r="85" spans="2:13" x14ac:dyDescent="0.25">
      <c r="B85" s="162" t="s">
        <v>113</v>
      </c>
      <c r="C85" s="163">
        <v>23784</v>
      </c>
      <c r="D85" s="163">
        <v>18989</v>
      </c>
      <c r="E85" s="163">
        <v>5724</v>
      </c>
      <c r="F85" s="163">
        <v>13909</v>
      </c>
      <c r="G85" s="163">
        <v>13934</v>
      </c>
      <c r="H85" s="163">
        <v>16308</v>
      </c>
      <c r="I85" s="165">
        <f t="shared" si="47"/>
        <v>0.17037462322376928</v>
      </c>
      <c r="J85" s="164">
        <f t="shared" si="43"/>
        <v>-0.14118700300173781</v>
      </c>
      <c r="K85" s="179">
        <f t="shared" si="44"/>
        <v>2374</v>
      </c>
      <c r="L85" s="163">
        <f t="shared" si="45"/>
        <v>-2681</v>
      </c>
      <c r="M85" s="164">
        <f t="shared" si="46"/>
        <v>1.4800697015900675E-2</v>
      </c>
    </row>
    <row r="86" spans="2:13" x14ac:dyDescent="0.25">
      <c r="B86" s="162" t="s">
        <v>116</v>
      </c>
      <c r="C86" s="163">
        <v>5173</v>
      </c>
      <c r="D86" s="163">
        <v>4138</v>
      </c>
      <c r="E86" s="163">
        <v>1211</v>
      </c>
      <c r="F86" s="163">
        <v>4419</v>
      </c>
      <c r="G86" s="163">
        <v>4380</v>
      </c>
      <c r="H86" s="163">
        <v>5448</v>
      </c>
      <c r="I86" s="165">
        <f t="shared" si="47"/>
        <v>0.24383561643835616</v>
      </c>
      <c r="J86" s="164">
        <f t="shared" si="43"/>
        <v>0.31657805703238284</v>
      </c>
      <c r="K86" s="179">
        <f t="shared" si="44"/>
        <v>1068</v>
      </c>
      <c r="L86" s="163">
        <f t="shared" si="45"/>
        <v>1310</v>
      </c>
      <c r="M86" s="164">
        <f t="shared" si="46"/>
        <v>4.9444565454149422E-3</v>
      </c>
    </row>
    <row r="87" spans="2:13" x14ac:dyDescent="0.25">
      <c r="B87" s="162" t="s">
        <v>123</v>
      </c>
      <c r="C87" s="163">
        <v>3932</v>
      </c>
      <c r="D87" s="163">
        <v>2930</v>
      </c>
      <c r="E87" s="163">
        <v>420</v>
      </c>
      <c r="F87" s="163">
        <v>4807</v>
      </c>
      <c r="G87" s="163">
        <v>4798</v>
      </c>
      <c r="H87" s="163">
        <v>5192</v>
      </c>
      <c r="I87" s="165">
        <f t="shared" si="47"/>
        <v>8.2117548978741128E-2</v>
      </c>
      <c r="J87" s="164">
        <f t="shared" si="43"/>
        <v>0.772013651877133</v>
      </c>
      <c r="K87" s="179">
        <f t="shared" si="44"/>
        <v>394</v>
      </c>
      <c r="L87" s="163">
        <f t="shared" si="45"/>
        <v>2262</v>
      </c>
      <c r="M87" s="164">
        <f t="shared" si="46"/>
        <v>4.7121179118565313E-3</v>
      </c>
    </row>
    <row r="88" spans="2:13" x14ac:dyDescent="0.25">
      <c r="B88" s="162" t="s">
        <v>119</v>
      </c>
      <c r="C88" s="163">
        <v>605</v>
      </c>
      <c r="D88" s="163">
        <v>633</v>
      </c>
      <c r="E88" s="163">
        <v>208</v>
      </c>
      <c r="F88" s="163">
        <v>721</v>
      </c>
      <c r="G88" s="163">
        <v>615</v>
      </c>
      <c r="H88" s="163">
        <v>822</v>
      </c>
      <c r="I88" s="165">
        <f t="shared" si="47"/>
        <v>0.33658536585365861</v>
      </c>
      <c r="J88" s="164">
        <f t="shared" si="43"/>
        <v>0.29857819905213279</v>
      </c>
      <c r="K88" s="179">
        <f t="shared" si="44"/>
        <v>207</v>
      </c>
      <c r="L88" s="163">
        <f t="shared" si="45"/>
        <v>189</v>
      </c>
      <c r="M88" s="164">
        <f t="shared" si="46"/>
        <v>7.4602483119146155E-4</v>
      </c>
    </row>
    <row r="89" spans="2:13" x14ac:dyDescent="0.25">
      <c r="B89" s="162" t="s">
        <v>128</v>
      </c>
      <c r="C89" s="163">
        <v>3262</v>
      </c>
      <c r="D89" s="163">
        <v>4146</v>
      </c>
      <c r="E89" s="163">
        <v>1330</v>
      </c>
      <c r="F89" s="163">
        <v>3683</v>
      </c>
      <c r="G89" s="163">
        <v>4100</v>
      </c>
      <c r="H89" s="163">
        <v>3396</v>
      </c>
      <c r="I89" s="165">
        <f t="shared" si="47"/>
        <v>-0.17170731707317077</v>
      </c>
      <c r="J89" s="164">
        <f t="shared" si="43"/>
        <v>-0.18089725036179449</v>
      </c>
      <c r="K89" s="179">
        <f t="shared" si="44"/>
        <v>-704</v>
      </c>
      <c r="L89" s="163">
        <f t="shared" si="45"/>
        <v>-750</v>
      </c>
      <c r="M89" s="164">
        <f t="shared" si="46"/>
        <v>3.0821171857983009E-3</v>
      </c>
    </row>
    <row r="90" spans="2:13" x14ac:dyDescent="0.25">
      <c r="B90" s="162" t="s">
        <v>131</v>
      </c>
      <c r="C90" s="163">
        <v>4923</v>
      </c>
      <c r="D90" s="163">
        <v>5209</v>
      </c>
      <c r="E90" s="163">
        <v>2462</v>
      </c>
      <c r="F90" s="163">
        <v>3107</v>
      </c>
      <c r="G90" s="163">
        <v>4555</v>
      </c>
      <c r="H90" s="163">
        <v>4197</v>
      </c>
      <c r="I90" s="165">
        <f t="shared" si="47"/>
        <v>-7.8594950603732117E-2</v>
      </c>
      <c r="J90" s="164">
        <f t="shared" si="43"/>
        <v>-0.1942791322710693</v>
      </c>
      <c r="K90" s="179">
        <f t="shared" si="44"/>
        <v>-358</v>
      </c>
      <c r="L90" s="163">
        <f t="shared" si="45"/>
        <v>-1012</v>
      </c>
      <c r="M90" s="164">
        <f t="shared" si="46"/>
        <v>3.8090829884556742E-3</v>
      </c>
    </row>
    <row r="91" spans="2:13" x14ac:dyDescent="0.25">
      <c r="B91" s="168" t="s">
        <v>145</v>
      </c>
      <c r="C91" s="169">
        <f>IFERROR(C83-SUM(C84:C90),"nd")</f>
        <v>32648</v>
      </c>
      <c r="D91" s="169">
        <f t="shared" ref="D91:H91" si="48">IFERROR(D83-SUM(D84:D90),"nd")</f>
        <v>32771</v>
      </c>
      <c r="E91" s="169">
        <f t="shared" si="48"/>
        <v>10977</v>
      </c>
      <c r="F91" s="169">
        <f t="shared" si="48"/>
        <v>25548</v>
      </c>
      <c r="G91" s="169">
        <f t="shared" si="48"/>
        <v>30639</v>
      </c>
      <c r="H91" s="169">
        <f t="shared" si="48"/>
        <v>33855</v>
      </c>
      <c r="I91" s="171">
        <f t="shared" si="47"/>
        <v>0.10496426123568003</v>
      </c>
      <c r="J91" s="170">
        <f t="shared" si="43"/>
        <v>3.3078026303744235E-2</v>
      </c>
      <c r="K91" s="180">
        <f t="shared" si="44"/>
        <v>3216</v>
      </c>
      <c r="L91" s="169">
        <f t="shared" si="45"/>
        <v>1084</v>
      </c>
      <c r="M91" s="170">
        <f t="shared" si="46"/>
        <v>3.0725876715312569E-2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 t="str">
        <f>IFERROR(C94+C97,"nd")</f>
        <v>nd</v>
      </c>
      <c r="D93" s="176" t="str">
        <f t="shared" ref="D93:H93" si="49">IFERROR(D94+D97,"nd")</f>
        <v>nd</v>
      </c>
      <c r="E93" s="176" t="str">
        <f t="shared" si="49"/>
        <v>nd</v>
      </c>
      <c r="F93" s="176" t="str">
        <f t="shared" si="49"/>
        <v>nd</v>
      </c>
      <c r="G93" s="176" t="str">
        <f t="shared" si="49"/>
        <v>nd</v>
      </c>
      <c r="H93" s="176" t="str">
        <f t="shared" si="49"/>
        <v>nd</v>
      </c>
      <c r="I93" s="177" t="str">
        <f>IFERROR(H93/G93-1,"-")</f>
        <v>-</v>
      </c>
      <c r="J93" s="177" t="str">
        <f>IFERROR(H93/D93-1,"-")</f>
        <v>-</v>
      </c>
      <c r="K93" s="176" t="str">
        <f>IFERROR(H93-G93,"-")</f>
        <v>-</v>
      </c>
      <c r="L93" s="176" t="str">
        <f>IFERROR(H93-D93,"-")</f>
        <v>-</v>
      </c>
      <c r="M93" s="177" t="str">
        <f>IFERROR(H93/H$9,"-")</f>
        <v>-</v>
      </c>
    </row>
    <row r="94" spans="2:13" x14ac:dyDescent="0.25">
      <c r="B94" s="157" t="s">
        <v>97</v>
      </c>
      <c r="C94" s="158" t="s">
        <v>303</v>
      </c>
      <c r="D94" s="158" t="s">
        <v>303</v>
      </c>
      <c r="E94" s="158" t="s">
        <v>303</v>
      </c>
      <c r="F94" s="158" t="s">
        <v>303</v>
      </c>
      <c r="G94" s="158" t="s">
        <v>303</v>
      </c>
      <c r="H94" s="158" t="s">
        <v>303</v>
      </c>
      <c r="I94" s="160" t="str">
        <f>IFERROR(H94/G94-1,"-")</f>
        <v>-</v>
      </c>
      <c r="J94" s="159" t="str">
        <f t="shared" ref="J94:J105" si="50">IFERROR(H94/D94-1,"-")</f>
        <v>-</v>
      </c>
      <c r="K94" s="178" t="str">
        <f t="shared" ref="K94:K105" si="51">IFERROR(H94-G94,"-")</f>
        <v>-</v>
      </c>
      <c r="L94" s="158" t="str">
        <f t="shared" ref="L94:L105" si="52">IFERROR(H94-D94,"-")</f>
        <v>-</v>
      </c>
      <c r="M94" s="159" t="str">
        <f t="shared" ref="M94:M105" si="53">IFERROR(H94/H$9,"-")</f>
        <v>-</v>
      </c>
    </row>
    <row r="95" spans="2:13" x14ac:dyDescent="0.25">
      <c r="B95" s="162" t="s">
        <v>103</v>
      </c>
      <c r="C95" s="163" t="s">
        <v>303</v>
      </c>
      <c r="D95" s="163" t="s">
        <v>303</v>
      </c>
      <c r="E95" s="163" t="s">
        <v>303</v>
      </c>
      <c r="F95" s="163" t="s">
        <v>303</v>
      </c>
      <c r="G95" s="163" t="s">
        <v>303</v>
      </c>
      <c r="H95" s="163" t="s">
        <v>303</v>
      </c>
      <c r="I95" s="165" t="str">
        <f>IFERROR(H95/G95-1,"-")</f>
        <v>-</v>
      </c>
      <c r="J95" s="164" t="str">
        <f t="shared" si="50"/>
        <v>-</v>
      </c>
      <c r="K95" s="179" t="str">
        <f t="shared" si="51"/>
        <v>-</v>
      </c>
      <c r="L95" s="163" t="str">
        <f t="shared" si="52"/>
        <v>-</v>
      </c>
      <c r="M95" s="164" t="str">
        <f t="shared" si="53"/>
        <v>-</v>
      </c>
    </row>
    <row r="96" spans="2:13" x14ac:dyDescent="0.25">
      <c r="B96" s="162" t="s">
        <v>100</v>
      </c>
      <c r="C96" s="163" t="s">
        <v>303</v>
      </c>
      <c r="D96" s="163" t="s">
        <v>303</v>
      </c>
      <c r="E96" s="163" t="s">
        <v>303</v>
      </c>
      <c r="F96" s="163" t="s">
        <v>303</v>
      </c>
      <c r="G96" s="163" t="s">
        <v>303</v>
      </c>
      <c r="H96" s="163" t="s">
        <v>303</v>
      </c>
      <c r="I96" s="165" t="str">
        <f>IFERROR(H96/G96-1,"-")</f>
        <v>-</v>
      </c>
      <c r="J96" s="164" t="str">
        <f t="shared" si="50"/>
        <v>-</v>
      </c>
      <c r="K96" s="179" t="str">
        <f t="shared" si="51"/>
        <v>-</v>
      </c>
      <c r="L96" s="163" t="str">
        <f t="shared" si="52"/>
        <v>-</v>
      </c>
      <c r="M96" s="164" t="str">
        <f t="shared" si="53"/>
        <v>-</v>
      </c>
    </row>
    <row r="97" spans="2:13" x14ac:dyDescent="0.25">
      <c r="B97" s="157" t="s">
        <v>107</v>
      </c>
      <c r="C97" s="158" t="s">
        <v>303</v>
      </c>
      <c r="D97" s="158" t="s">
        <v>303</v>
      </c>
      <c r="E97" s="158" t="s">
        <v>303</v>
      </c>
      <c r="F97" s="158" t="s">
        <v>303</v>
      </c>
      <c r="G97" s="158" t="s">
        <v>303</v>
      </c>
      <c r="H97" s="158" t="s">
        <v>303</v>
      </c>
      <c r="I97" s="160" t="str">
        <f>IFERROR(H97/G97-1,"-")</f>
        <v>-</v>
      </c>
      <c r="J97" s="159" t="str">
        <f t="shared" si="50"/>
        <v>-</v>
      </c>
      <c r="K97" s="178" t="str">
        <f t="shared" si="51"/>
        <v>-</v>
      </c>
      <c r="L97" s="158" t="str">
        <f t="shared" si="52"/>
        <v>-</v>
      </c>
      <c r="M97" s="159" t="str">
        <f t="shared" si="53"/>
        <v>-</v>
      </c>
    </row>
    <row r="98" spans="2:13" x14ac:dyDescent="0.25">
      <c r="B98" s="162" t="s">
        <v>110</v>
      </c>
      <c r="C98" s="163" t="s">
        <v>303</v>
      </c>
      <c r="D98" s="163" t="s">
        <v>303</v>
      </c>
      <c r="E98" s="163" t="s">
        <v>303</v>
      </c>
      <c r="F98" s="163" t="s">
        <v>303</v>
      </c>
      <c r="G98" s="163" t="s">
        <v>303</v>
      </c>
      <c r="H98" s="163" t="s">
        <v>303</v>
      </c>
      <c r="I98" s="165" t="str">
        <f t="shared" ref="I98:I105" si="54">IFERROR(H98/G98-1,"-")</f>
        <v>-</v>
      </c>
      <c r="J98" s="164" t="str">
        <f t="shared" si="50"/>
        <v>-</v>
      </c>
      <c r="K98" s="179" t="str">
        <f t="shared" si="51"/>
        <v>-</v>
      </c>
      <c r="L98" s="163" t="str">
        <f t="shared" si="52"/>
        <v>-</v>
      </c>
      <c r="M98" s="164" t="str">
        <f t="shared" si="53"/>
        <v>-</v>
      </c>
    </row>
    <row r="99" spans="2:13" x14ac:dyDescent="0.25">
      <c r="B99" s="162" t="s">
        <v>113</v>
      </c>
      <c r="C99" s="163" t="s">
        <v>303</v>
      </c>
      <c r="D99" s="163" t="s">
        <v>303</v>
      </c>
      <c r="E99" s="163" t="s">
        <v>303</v>
      </c>
      <c r="F99" s="163" t="s">
        <v>303</v>
      </c>
      <c r="G99" s="163" t="s">
        <v>303</v>
      </c>
      <c r="H99" s="163" t="s">
        <v>303</v>
      </c>
      <c r="I99" s="165" t="str">
        <f t="shared" si="54"/>
        <v>-</v>
      </c>
      <c r="J99" s="164" t="str">
        <f t="shared" si="50"/>
        <v>-</v>
      </c>
      <c r="K99" s="179" t="str">
        <f t="shared" si="51"/>
        <v>-</v>
      </c>
      <c r="L99" s="163" t="str">
        <f t="shared" si="52"/>
        <v>-</v>
      </c>
      <c r="M99" s="164" t="str">
        <f t="shared" si="53"/>
        <v>-</v>
      </c>
    </row>
    <row r="100" spans="2:13" x14ac:dyDescent="0.25">
      <c r="B100" s="162" t="s">
        <v>116</v>
      </c>
      <c r="C100" s="163" t="s">
        <v>303</v>
      </c>
      <c r="D100" s="163" t="s">
        <v>303</v>
      </c>
      <c r="E100" s="163" t="s">
        <v>303</v>
      </c>
      <c r="F100" s="163" t="s">
        <v>303</v>
      </c>
      <c r="G100" s="163" t="s">
        <v>303</v>
      </c>
      <c r="H100" s="163" t="s">
        <v>303</v>
      </c>
      <c r="I100" s="165" t="str">
        <f t="shared" si="54"/>
        <v>-</v>
      </c>
      <c r="J100" s="164" t="str">
        <f t="shared" si="50"/>
        <v>-</v>
      </c>
      <c r="K100" s="179" t="str">
        <f t="shared" si="51"/>
        <v>-</v>
      </c>
      <c r="L100" s="163" t="str">
        <f t="shared" si="52"/>
        <v>-</v>
      </c>
      <c r="M100" s="164" t="str">
        <f t="shared" si="53"/>
        <v>-</v>
      </c>
    </row>
    <row r="101" spans="2:13" x14ac:dyDescent="0.25">
      <c r="B101" s="162" t="s">
        <v>123</v>
      </c>
      <c r="C101" s="163" t="s">
        <v>303</v>
      </c>
      <c r="D101" s="163" t="s">
        <v>303</v>
      </c>
      <c r="E101" s="163" t="s">
        <v>303</v>
      </c>
      <c r="F101" s="163" t="s">
        <v>303</v>
      </c>
      <c r="G101" s="163" t="s">
        <v>303</v>
      </c>
      <c r="H101" s="163" t="s">
        <v>303</v>
      </c>
      <c r="I101" s="165" t="str">
        <f t="shared" si="54"/>
        <v>-</v>
      </c>
      <c r="J101" s="164" t="str">
        <f t="shared" si="50"/>
        <v>-</v>
      </c>
      <c r="K101" s="179" t="str">
        <f t="shared" si="51"/>
        <v>-</v>
      </c>
      <c r="L101" s="163" t="str">
        <f t="shared" si="52"/>
        <v>-</v>
      </c>
      <c r="M101" s="164" t="str">
        <f t="shared" si="53"/>
        <v>-</v>
      </c>
    </row>
    <row r="102" spans="2:13" x14ac:dyDescent="0.25">
      <c r="B102" s="162" t="s">
        <v>119</v>
      </c>
      <c r="C102" s="163" t="s">
        <v>303</v>
      </c>
      <c r="D102" s="163" t="s">
        <v>303</v>
      </c>
      <c r="E102" s="163" t="s">
        <v>303</v>
      </c>
      <c r="F102" s="163" t="s">
        <v>303</v>
      </c>
      <c r="G102" s="163" t="s">
        <v>303</v>
      </c>
      <c r="H102" s="163" t="s">
        <v>303</v>
      </c>
      <c r="I102" s="165" t="str">
        <f t="shared" si="54"/>
        <v>-</v>
      </c>
      <c r="J102" s="164" t="str">
        <f t="shared" si="50"/>
        <v>-</v>
      </c>
      <c r="K102" s="179" t="str">
        <f t="shared" si="51"/>
        <v>-</v>
      </c>
      <c r="L102" s="163" t="str">
        <f t="shared" si="52"/>
        <v>-</v>
      </c>
      <c r="M102" s="164" t="str">
        <f t="shared" si="53"/>
        <v>-</v>
      </c>
    </row>
    <row r="103" spans="2:13" x14ac:dyDescent="0.25">
      <c r="B103" s="162" t="s">
        <v>128</v>
      </c>
      <c r="C103" s="163" t="s">
        <v>303</v>
      </c>
      <c r="D103" s="163" t="s">
        <v>303</v>
      </c>
      <c r="E103" s="163" t="s">
        <v>303</v>
      </c>
      <c r="F103" s="163" t="s">
        <v>303</v>
      </c>
      <c r="G103" s="163" t="s">
        <v>303</v>
      </c>
      <c r="H103" s="163" t="s">
        <v>303</v>
      </c>
      <c r="I103" s="165" t="str">
        <f t="shared" si="54"/>
        <v>-</v>
      </c>
      <c r="J103" s="164" t="str">
        <f t="shared" si="50"/>
        <v>-</v>
      </c>
      <c r="K103" s="179" t="str">
        <f t="shared" si="51"/>
        <v>-</v>
      </c>
      <c r="L103" s="163" t="str">
        <f t="shared" si="52"/>
        <v>-</v>
      </c>
      <c r="M103" s="164" t="str">
        <f t="shared" si="53"/>
        <v>-</v>
      </c>
    </row>
    <row r="104" spans="2:13" x14ac:dyDescent="0.25">
      <c r="B104" s="162" t="s">
        <v>131</v>
      </c>
      <c r="C104" s="163" t="s">
        <v>303</v>
      </c>
      <c r="D104" s="163" t="s">
        <v>303</v>
      </c>
      <c r="E104" s="163" t="s">
        <v>303</v>
      </c>
      <c r="F104" s="163" t="s">
        <v>303</v>
      </c>
      <c r="G104" s="163" t="s">
        <v>303</v>
      </c>
      <c r="H104" s="163" t="s">
        <v>303</v>
      </c>
      <c r="I104" s="165" t="str">
        <f t="shared" si="54"/>
        <v>-</v>
      </c>
      <c r="J104" s="164" t="str">
        <f t="shared" si="50"/>
        <v>-</v>
      </c>
      <c r="K104" s="179" t="str">
        <f t="shared" si="51"/>
        <v>-</v>
      </c>
      <c r="L104" s="163" t="str">
        <f t="shared" si="52"/>
        <v>-</v>
      </c>
      <c r="M104" s="164" t="str">
        <f t="shared" si="53"/>
        <v>-</v>
      </c>
    </row>
    <row r="105" spans="2:13" x14ac:dyDescent="0.25">
      <c r="B105" s="168" t="s">
        <v>145</v>
      </c>
      <c r="C105" s="169" t="str">
        <f>IFERROR(C97-SUM(C98:C104),"nd")</f>
        <v>nd</v>
      </c>
      <c r="D105" s="169" t="str">
        <f t="shared" ref="D105:H105" si="55">IFERROR(D97-SUM(D98:D104),"nd")</f>
        <v>nd</v>
      </c>
      <c r="E105" s="169" t="str">
        <f t="shared" si="55"/>
        <v>nd</v>
      </c>
      <c r="F105" s="169" t="str">
        <f t="shared" si="55"/>
        <v>nd</v>
      </c>
      <c r="G105" s="169" t="str">
        <f t="shared" si="55"/>
        <v>nd</v>
      </c>
      <c r="H105" s="169" t="str">
        <f t="shared" si="55"/>
        <v>nd</v>
      </c>
      <c r="I105" s="171" t="str">
        <f t="shared" si="54"/>
        <v>-</v>
      </c>
      <c r="J105" s="170" t="str">
        <f t="shared" si="50"/>
        <v>-</v>
      </c>
      <c r="K105" s="180" t="str">
        <f t="shared" si="51"/>
        <v>-</v>
      </c>
      <c r="L105" s="169" t="str">
        <f t="shared" si="52"/>
        <v>-</v>
      </c>
      <c r="M105" s="170" t="str">
        <f t="shared" si="53"/>
        <v>-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IFERROR(C108+C111,"nd")</f>
        <v>55179</v>
      </c>
      <c r="D107" s="176">
        <f t="shared" ref="D107:H107" si="56">IFERROR(D108+D111,"nd")</f>
        <v>54669</v>
      </c>
      <c r="E107" s="176">
        <f t="shared" si="56"/>
        <v>13764</v>
      </c>
      <c r="F107" s="176">
        <f t="shared" si="56"/>
        <v>26312</v>
      </c>
      <c r="G107" s="176">
        <f t="shared" si="56"/>
        <v>29007</v>
      </c>
      <c r="H107" s="176">
        <f t="shared" si="56"/>
        <v>29113</v>
      </c>
      <c r="I107" s="177">
        <f>IFERROR(H107/G107-1,"-")</f>
        <v>3.6542903437102314E-3</v>
      </c>
      <c r="J107" s="177">
        <f>IFERROR(H107/D107-1,"-")</f>
        <v>-0.46746785198192764</v>
      </c>
      <c r="K107" s="176">
        <f>IFERROR(H107-G107,"-")</f>
        <v>106</v>
      </c>
      <c r="L107" s="176">
        <f>IFERROR(H107-D107,"-")</f>
        <v>-25556</v>
      </c>
      <c r="M107" s="177">
        <f>IFERROR(H107/H$9,"-")</f>
        <v>2.6422166557757931E-2</v>
      </c>
    </row>
    <row r="108" spans="2:13" x14ac:dyDescent="0.25">
      <c r="B108" s="157" t="s">
        <v>97</v>
      </c>
      <c r="C108" s="158">
        <v>13895</v>
      </c>
      <c r="D108" s="158">
        <v>12662</v>
      </c>
      <c r="E108" s="158">
        <v>2060</v>
      </c>
      <c r="F108" s="158">
        <v>7219</v>
      </c>
      <c r="G108" s="158">
        <v>6756</v>
      </c>
      <c r="H108" s="158">
        <v>5910</v>
      </c>
      <c r="I108" s="160">
        <f>IFERROR(H108/G108-1,"-")</f>
        <v>-0.12522202486678513</v>
      </c>
      <c r="J108" s="159">
        <f t="shared" ref="J108:J119" si="57">IFERROR(H108/D108-1,"-")</f>
        <v>-0.53324909177065227</v>
      </c>
      <c r="K108" s="178">
        <f t="shared" ref="K108:K119" si="58">IFERROR(H108-G108,"-")</f>
        <v>-846</v>
      </c>
      <c r="L108" s="158">
        <f t="shared" ref="L108:L119" si="59">IFERROR(H108-D108,"-")</f>
        <v>-6752</v>
      </c>
      <c r="M108" s="159">
        <f t="shared" ref="M108:M119" si="60">IFERROR(H108/H$9,"-")</f>
        <v>5.3637551731648882E-3</v>
      </c>
    </row>
    <row r="109" spans="2:13" x14ac:dyDescent="0.25">
      <c r="B109" s="162" t="s">
        <v>103</v>
      </c>
      <c r="C109" s="163">
        <v>10480</v>
      </c>
      <c r="D109" s="163">
        <v>8421</v>
      </c>
      <c r="E109" s="163">
        <v>1452</v>
      </c>
      <c r="F109" s="163">
        <v>5249</v>
      </c>
      <c r="G109" s="163">
        <v>4826</v>
      </c>
      <c r="H109" s="163">
        <v>3679</v>
      </c>
      <c r="I109" s="165">
        <f>IFERROR(H109/G109-1,"-")</f>
        <v>-0.23767094902610852</v>
      </c>
      <c r="J109" s="164">
        <f t="shared" si="57"/>
        <v>-0.56311601947512169</v>
      </c>
      <c r="K109" s="179">
        <f t="shared" si="58"/>
        <v>-1147</v>
      </c>
      <c r="L109" s="163">
        <f t="shared" si="59"/>
        <v>-4742</v>
      </c>
      <c r="M109" s="164">
        <f t="shared" si="60"/>
        <v>3.3389602846148263E-3</v>
      </c>
    </row>
    <row r="110" spans="2:13" x14ac:dyDescent="0.25">
      <c r="B110" s="162" t="s">
        <v>100</v>
      </c>
      <c r="C110" s="163">
        <v>3415</v>
      </c>
      <c r="D110" s="163">
        <v>4241</v>
      </c>
      <c r="E110" s="163">
        <v>608</v>
      </c>
      <c r="F110" s="163">
        <v>1970</v>
      </c>
      <c r="G110" s="163">
        <v>1930</v>
      </c>
      <c r="H110" s="163">
        <v>2231</v>
      </c>
      <c r="I110" s="165">
        <f>IFERROR(H110/G110-1,"-")</f>
        <v>0.15595854922279795</v>
      </c>
      <c r="J110" s="164">
        <f t="shared" si="57"/>
        <v>-0.47394482433388352</v>
      </c>
      <c r="K110" s="179">
        <f t="shared" si="58"/>
        <v>301</v>
      </c>
      <c r="L110" s="163">
        <f t="shared" si="59"/>
        <v>-2010</v>
      </c>
      <c r="M110" s="164">
        <f t="shared" si="60"/>
        <v>2.0247948885500616E-3</v>
      </c>
    </row>
    <row r="111" spans="2:13" x14ac:dyDescent="0.25">
      <c r="B111" s="157" t="s">
        <v>107</v>
      </c>
      <c r="C111" s="158">
        <v>41284</v>
      </c>
      <c r="D111" s="158">
        <v>42007</v>
      </c>
      <c r="E111" s="158">
        <v>11704</v>
      </c>
      <c r="F111" s="158">
        <v>19093</v>
      </c>
      <c r="G111" s="158">
        <v>22251</v>
      </c>
      <c r="H111" s="158">
        <v>23203</v>
      </c>
      <c r="I111" s="160">
        <f>IFERROR(H111/G111-1,"-")</f>
        <v>4.278459395083356E-2</v>
      </c>
      <c r="J111" s="159">
        <f t="shared" si="57"/>
        <v>-0.44763967910110225</v>
      </c>
      <c r="K111" s="178">
        <f t="shared" si="58"/>
        <v>952</v>
      </c>
      <c r="L111" s="158">
        <f t="shared" si="59"/>
        <v>-18804</v>
      </c>
      <c r="M111" s="159">
        <f t="shared" si="60"/>
        <v>2.1058411384593044E-2</v>
      </c>
    </row>
    <row r="112" spans="2:13" x14ac:dyDescent="0.25">
      <c r="B112" s="162" t="s">
        <v>110</v>
      </c>
      <c r="C112" s="163">
        <v>24218</v>
      </c>
      <c r="D112" s="163">
        <v>22532</v>
      </c>
      <c r="E112" s="163">
        <v>6095</v>
      </c>
      <c r="F112" s="163">
        <v>11744</v>
      </c>
      <c r="G112" s="163">
        <v>13687</v>
      </c>
      <c r="H112" s="163">
        <v>13430</v>
      </c>
      <c r="I112" s="165">
        <f t="shared" ref="I112:I119" si="61">IFERROR(H112/G112-1,"-")</f>
        <v>-1.8776941623438348E-2</v>
      </c>
      <c r="J112" s="164">
        <f t="shared" si="57"/>
        <v>-0.40395881413101364</v>
      </c>
      <c r="K112" s="179">
        <f t="shared" si="58"/>
        <v>-257</v>
      </c>
      <c r="L112" s="163">
        <f t="shared" si="59"/>
        <v>-9102</v>
      </c>
      <c r="M112" s="164">
        <f t="shared" si="60"/>
        <v>1.2188702533943222E-2</v>
      </c>
    </row>
    <row r="113" spans="2:13" x14ac:dyDescent="0.25">
      <c r="B113" s="162" t="s">
        <v>113</v>
      </c>
      <c r="C113" s="163">
        <v>6388</v>
      </c>
      <c r="D113" s="163">
        <v>4815</v>
      </c>
      <c r="E113" s="163">
        <v>480</v>
      </c>
      <c r="F113" s="163">
        <v>811</v>
      </c>
      <c r="G113" s="163">
        <v>1122</v>
      </c>
      <c r="H113" s="163">
        <v>1129</v>
      </c>
      <c r="I113" s="165">
        <f t="shared" si="61"/>
        <v>6.2388591800357496E-3</v>
      </c>
      <c r="J113" s="164">
        <f t="shared" si="57"/>
        <v>-0.7655244029075805</v>
      </c>
      <c r="K113" s="179">
        <f t="shared" si="58"/>
        <v>7</v>
      </c>
      <c r="L113" s="163">
        <f t="shared" si="59"/>
        <v>-3686</v>
      </c>
      <c r="M113" s="164">
        <f t="shared" si="60"/>
        <v>1.0246496769040878E-3</v>
      </c>
    </row>
    <row r="114" spans="2:13" x14ac:dyDescent="0.25">
      <c r="B114" s="162" t="s">
        <v>116</v>
      </c>
      <c r="C114" s="163">
        <v>1280</v>
      </c>
      <c r="D114" s="163">
        <v>2312</v>
      </c>
      <c r="E114" s="163">
        <v>623</v>
      </c>
      <c r="F114" s="163">
        <v>1073</v>
      </c>
      <c r="G114" s="163">
        <v>1255</v>
      </c>
      <c r="H114" s="163">
        <v>1368</v>
      </c>
      <c r="I114" s="165">
        <f t="shared" si="61"/>
        <v>9.0039840637450297E-2</v>
      </c>
      <c r="J114" s="164">
        <f t="shared" si="57"/>
        <v>-0.40830449826989623</v>
      </c>
      <c r="K114" s="179">
        <f t="shared" si="58"/>
        <v>113</v>
      </c>
      <c r="L114" s="163">
        <f t="shared" si="59"/>
        <v>-944</v>
      </c>
      <c r="M114" s="164">
        <f t="shared" si="60"/>
        <v>1.2415595730777607E-3</v>
      </c>
    </row>
    <row r="115" spans="2:13" x14ac:dyDescent="0.25">
      <c r="B115" s="162" t="s">
        <v>123</v>
      </c>
      <c r="C115" s="163">
        <v>824</v>
      </c>
      <c r="D115" s="163">
        <v>1284</v>
      </c>
      <c r="E115" s="163">
        <v>167</v>
      </c>
      <c r="F115" s="163">
        <v>352</v>
      </c>
      <c r="G115" s="163">
        <v>425</v>
      </c>
      <c r="H115" s="163">
        <v>492</v>
      </c>
      <c r="I115" s="165">
        <f t="shared" si="61"/>
        <v>0.15764705882352947</v>
      </c>
      <c r="J115" s="164">
        <f t="shared" si="57"/>
        <v>-0.61682242990654212</v>
      </c>
      <c r="K115" s="179">
        <f t="shared" si="58"/>
        <v>67</v>
      </c>
      <c r="L115" s="163">
        <f t="shared" si="59"/>
        <v>-792</v>
      </c>
      <c r="M115" s="164">
        <f t="shared" si="60"/>
        <v>4.465258113700719E-4</v>
      </c>
    </row>
    <row r="116" spans="2:13" x14ac:dyDescent="0.25">
      <c r="B116" s="162" t="s">
        <v>119</v>
      </c>
      <c r="C116" s="163">
        <v>673</v>
      </c>
      <c r="D116" s="163">
        <v>719</v>
      </c>
      <c r="E116" s="163">
        <v>262</v>
      </c>
      <c r="F116" s="163">
        <v>366</v>
      </c>
      <c r="G116" s="163">
        <v>379</v>
      </c>
      <c r="H116" s="163">
        <v>397</v>
      </c>
      <c r="I116" s="165">
        <f t="shared" si="61"/>
        <v>4.7493403693931402E-2</v>
      </c>
      <c r="J116" s="164">
        <f t="shared" si="57"/>
        <v>-0.4478442280945758</v>
      </c>
      <c r="K116" s="179">
        <f t="shared" si="58"/>
        <v>18</v>
      </c>
      <c r="L116" s="163">
        <f t="shared" si="59"/>
        <v>-322</v>
      </c>
      <c r="M116" s="164">
        <f t="shared" si="60"/>
        <v>3.6030639657300514E-4</v>
      </c>
    </row>
    <row r="117" spans="2:13" x14ac:dyDescent="0.25">
      <c r="B117" s="162" t="s">
        <v>128</v>
      </c>
      <c r="C117" s="163">
        <v>222</v>
      </c>
      <c r="D117" s="163">
        <v>331</v>
      </c>
      <c r="E117" s="163">
        <v>180</v>
      </c>
      <c r="F117" s="163">
        <v>101</v>
      </c>
      <c r="G117" s="163">
        <v>131</v>
      </c>
      <c r="H117" s="163">
        <v>98</v>
      </c>
      <c r="I117" s="165">
        <f t="shared" si="61"/>
        <v>-0.25190839694656486</v>
      </c>
      <c r="J117" s="164">
        <f t="shared" si="57"/>
        <v>-0.70392749244712993</v>
      </c>
      <c r="K117" s="179">
        <f t="shared" si="58"/>
        <v>-33</v>
      </c>
      <c r="L117" s="163">
        <f t="shared" si="59"/>
        <v>-233</v>
      </c>
      <c r="M117" s="164">
        <f t="shared" si="60"/>
        <v>8.8942133159079361E-5</v>
      </c>
    </row>
    <row r="118" spans="2:13" x14ac:dyDescent="0.25">
      <c r="B118" s="162" t="s">
        <v>131</v>
      </c>
      <c r="C118" s="163">
        <v>360</v>
      </c>
      <c r="D118" s="163">
        <v>409</v>
      </c>
      <c r="E118" s="163">
        <v>383</v>
      </c>
      <c r="F118" s="163">
        <v>97</v>
      </c>
      <c r="G118" s="163">
        <v>107</v>
      </c>
      <c r="H118" s="163">
        <v>110</v>
      </c>
      <c r="I118" s="165">
        <f t="shared" si="61"/>
        <v>2.8037383177569986E-2</v>
      </c>
      <c r="J118" s="164">
        <f t="shared" si="57"/>
        <v>-0.73105134474327627</v>
      </c>
      <c r="K118" s="179">
        <f t="shared" si="58"/>
        <v>3</v>
      </c>
      <c r="L118" s="163">
        <f t="shared" si="59"/>
        <v>-299</v>
      </c>
      <c r="M118" s="164">
        <f t="shared" si="60"/>
        <v>9.9833006607129887E-5</v>
      </c>
    </row>
    <row r="119" spans="2:13" x14ac:dyDescent="0.25">
      <c r="B119" s="168" t="s">
        <v>145</v>
      </c>
      <c r="C119" s="169">
        <f>IFERROR(C111-SUM(C112:C118),"nd")</f>
        <v>7319</v>
      </c>
      <c r="D119" s="169">
        <f t="shared" ref="D119:H119" si="62">IFERROR(D111-SUM(D112:D118),"nd")</f>
        <v>9605</v>
      </c>
      <c r="E119" s="169">
        <f t="shared" si="62"/>
        <v>3514</v>
      </c>
      <c r="F119" s="169">
        <f t="shared" si="62"/>
        <v>4549</v>
      </c>
      <c r="G119" s="169">
        <f t="shared" si="62"/>
        <v>5145</v>
      </c>
      <c r="H119" s="169">
        <f t="shared" si="62"/>
        <v>6179</v>
      </c>
      <c r="I119" s="171">
        <f t="shared" si="61"/>
        <v>0.2009718172983479</v>
      </c>
      <c r="J119" s="170">
        <f t="shared" si="57"/>
        <v>-0.35668922436231132</v>
      </c>
      <c r="K119" s="180">
        <f t="shared" si="58"/>
        <v>1034</v>
      </c>
      <c r="L119" s="169">
        <f t="shared" si="59"/>
        <v>-3426</v>
      </c>
      <c r="M119" s="170">
        <f t="shared" si="60"/>
        <v>5.6078922529586876E-3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 t="str">
        <f>IFERROR(C122+C125,"nd")</f>
        <v>nd</v>
      </c>
      <c r="D121" s="176" t="str">
        <f t="shared" ref="D121:H121" si="63">IFERROR(D122+D125,"nd")</f>
        <v>nd</v>
      </c>
      <c r="E121" s="176" t="str">
        <f t="shared" si="63"/>
        <v>nd</v>
      </c>
      <c r="F121" s="176" t="str">
        <f t="shared" si="63"/>
        <v>nd</v>
      </c>
      <c r="G121" s="176" t="str">
        <f t="shared" si="63"/>
        <v>nd</v>
      </c>
      <c r="H121" s="176" t="str">
        <f t="shared" si="63"/>
        <v>nd</v>
      </c>
      <c r="I121" s="177" t="str">
        <f>IFERROR(H121/G121-1,"-")</f>
        <v>-</v>
      </c>
      <c r="J121" s="177" t="str">
        <f>IFERROR(H121/D121-1,"-")</f>
        <v>-</v>
      </c>
      <c r="K121" s="176" t="str">
        <f>IFERROR(H121-G121,"-")</f>
        <v>-</v>
      </c>
      <c r="L121" s="176" t="str">
        <f>IFERROR(H121-D121,"-")</f>
        <v>-</v>
      </c>
      <c r="M121" s="177" t="str">
        <f>IFERROR(H121/H$9,"-")</f>
        <v>-</v>
      </c>
    </row>
    <row r="122" spans="2:13" x14ac:dyDescent="0.25">
      <c r="B122" s="157" t="s">
        <v>97</v>
      </c>
      <c r="C122" s="158" t="s">
        <v>303</v>
      </c>
      <c r="D122" s="158" t="s">
        <v>303</v>
      </c>
      <c r="E122" s="158" t="s">
        <v>303</v>
      </c>
      <c r="F122" s="158" t="s">
        <v>303</v>
      </c>
      <c r="G122" s="158" t="s">
        <v>303</v>
      </c>
      <c r="H122" s="158" t="s">
        <v>303</v>
      </c>
      <c r="I122" s="160" t="str">
        <f>IFERROR(H122/G122-1,"-")</f>
        <v>-</v>
      </c>
      <c r="J122" s="159" t="str">
        <f t="shared" ref="J122:J133" si="64">IFERROR(H122/D122-1,"-")</f>
        <v>-</v>
      </c>
      <c r="K122" s="178" t="str">
        <f t="shared" ref="K122:K133" si="65">IFERROR(H122-G122,"-")</f>
        <v>-</v>
      </c>
      <c r="L122" s="158" t="str">
        <f t="shared" ref="L122:L133" si="66">IFERROR(H122-D122,"-")</f>
        <v>-</v>
      </c>
      <c r="M122" s="159" t="str">
        <f t="shared" ref="M122:M133" si="67">IFERROR(H122/H$9,"-")</f>
        <v>-</v>
      </c>
    </row>
    <row r="123" spans="2:13" x14ac:dyDescent="0.25">
      <c r="B123" s="162" t="s">
        <v>103</v>
      </c>
      <c r="C123" s="163" t="s">
        <v>303</v>
      </c>
      <c r="D123" s="163" t="s">
        <v>303</v>
      </c>
      <c r="E123" s="163" t="s">
        <v>303</v>
      </c>
      <c r="F123" s="163" t="s">
        <v>303</v>
      </c>
      <c r="G123" s="163" t="s">
        <v>303</v>
      </c>
      <c r="H123" s="163" t="s">
        <v>303</v>
      </c>
      <c r="I123" s="165" t="str">
        <f>IFERROR(H123/G123-1,"-")</f>
        <v>-</v>
      </c>
      <c r="J123" s="164" t="str">
        <f t="shared" si="64"/>
        <v>-</v>
      </c>
      <c r="K123" s="179" t="str">
        <f t="shared" si="65"/>
        <v>-</v>
      </c>
      <c r="L123" s="163" t="str">
        <f t="shared" si="66"/>
        <v>-</v>
      </c>
      <c r="M123" s="164" t="str">
        <f t="shared" si="67"/>
        <v>-</v>
      </c>
    </row>
    <row r="124" spans="2:13" x14ac:dyDescent="0.25">
      <c r="B124" s="162" t="s">
        <v>100</v>
      </c>
      <c r="C124" s="163" t="s">
        <v>303</v>
      </c>
      <c r="D124" s="163" t="s">
        <v>303</v>
      </c>
      <c r="E124" s="163" t="s">
        <v>303</v>
      </c>
      <c r="F124" s="163" t="s">
        <v>303</v>
      </c>
      <c r="G124" s="163" t="s">
        <v>303</v>
      </c>
      <c r="H124" s="163" t="s">
        <v>303</v>
      </c>
      <c r="I124" s="165" t="str">
        <f>IFERROR(H124/G124-1,"-")</f>
        <v>-</v>
      </c>
      <c r="J124" s="164" t="str">
        <f t="shared" si="64"/>
        <v>-</v>
      </c>
      <c r="K124" s="179" t="str">
        <f t="shared" si="65"/>
        <v>-</v>
      </c>
      <c r="L124" s="163" t="str">
        <f t="shared" si="66"/>
        <v>-</v>
      </c>
      <c r="M124" s="164" t="str">
        <f t="shared" si="67"/>
        <v>-</v>
      </c>
    </row>
    <row r="125" spans="2:13" x14ac:dyDescent="0.25">
      <c r="B125" s="157" t="s">
        <v>107</v>
      </c>
      <c r="C125" s="158" t="s">
        <v>303</v>
      </c>
      <c r="D125" s="158" t="s">
        <v>303</v>
      </c>
      <c r="E125" s="158" t="s">
        <v>303</v>
      </c>
      <c r="F125" s="158" t="s">
        <v>303</v>
      </c>
      <c r="G125" s="158" t="s">
        <v>303</v>
      </c>
      <c r="H125" s="158" t="s">
        <v>303</v>
      </c>
      <c r="I125" s="160" t="str">
        <f>IFERROR(H125/G125-1,"-")</f>
        <v>-</v>
      </c>
      <c r="J125" s="159" t="str">
        <f t="shared" si="64"/>
        <v>-</v>
      </c>
      <c r="K125" s="178" t="str">
        <f t="shared" si="65"/>
        <v>-</v>
      </c>
      <c r="L125" s="158" t="str">
        <f t="shared" si="66"/>
        <v>-</v>
      </c>
      <c r="M125" s="159" t="str">
        <f t="shared" si="67"/>
        <v>-</v>
      </c>
    </row>
    <row r="126" spans="2:13" x14ac:dyDescent="0.25">
      <c r="B126" s="162" t="s">
        <v>110</v>
      </c>
      <c r="C126" s="163" t="s">
        <v>303</v>
      </c>
      <c r="D126" s="163" t="s">
        <v>303</v>
      </c>
      <c r="E126" s="163" t="s">
        <v>303</v>
      </c>
      <c r="F126" s="163" t="s">
        <v>303</v>
      </c>
      <c r="G126" s="163" t="s">
        <v>303</v>
      </c>
      <c r="H126" s="163" t="s">
        <v>303</v>
      </c>
      <c r="I126" s="165" t="str">
        <f t="shared" ref="I126:I133" si="68">IFERROR(H126/G126-1,"-")</f>
        <v>-</v>
      </c>
      <c r="J126" s="164" t="str">
        <f t="shared" si="64"/>
        <v>-</v>
      </c>
      <c r="K126" s="179" t="str">
        <f t="shared" si="65"/>
        <v>-</v>
      </c>
      <c r="L126" s="163" t="str">
        <f t="shared" si="66"/>
        <v>-</v>
      </c>
      <c r="M126" s="164" t="str">
        <f t="shared" si="67"/>
        <v>-</v>
      </c>
    </row>
    <row r="127" spans="2:13" x14ac:dyDescent="0.25">
      <c r="B127" s="162" t="s">
        <v>113</v>
      </c>
      <c r="C127" s="163" t="s">
        <v>303</v>
      </c>
      <c r="D127" s="163" t="s">
        <v>303</v>
      </c>
      <c r="E127" s="163" t="s">
        <v>303</v>
      </c>
      <c r="F127" s="163" t="s">
        <v>303</v>
      </c>
      <c r="G127" s="163" t="s">
        <v>303</v>
      </c>
      <c r="H127" s="163" t="s">
        <v>303</v>
      </c>
      <c r="I127" s="165" t="str">
        <f t="shared" si="68"/>
        <v>-</v>
      </c>
      <c r="J127" s="164" t="str">
        <f t="shared" si="64"/>
        <v>-</v>
      </c>
      <c r="K127" s="179" t="str">
        <f t="shared" si="65"/>
        <v>-</v>
      </c>
      <c r="L127" s="163" t="str">
        <f t="shared" si="66"/>
        <v>-</v>
      </c>
      <c r="M127" s="164" t="str">
        <f t="shared" si="67"/>
        <v>-</v>
      </c>
    </row>
    <row r="128" spans="2:13" x14ac:dyDescent="0.25">
      <c r="B128" s="162" t="s">
        <v>116</v>
      </c>
      <c r="C128" s="163" t="s">
        <v>303</v>
      </c>
      <c r="D128" s="163" t="s">
        <v>303</v>
      </c>
      <c r="E128" s="163" t="s">
        <v>303</v>
      </c>
      <c r="F128" s="163" t="s">
        <v>303</v>
      </c>
      <c r="G128" s="163" t="s">
        <v>303</v>
      </c>
      <c r="H128" s="163" t="s">
        <v>303</v>
      </c>
      <c r="I128" s="165" t="str">
        <f t="shared" si="68"/>
        <v>-</v>
      </c>
      <c r="J128" s="164" t="str">
        <f t="shared" si="64"/>
        <v>-</v>
      </c>
      <c r="K128" s="179" t="str">
        <f t="shared" si="65"/>
        <v>-</v>
      </c>
      <c r="L128" s="163" t="str">
        <f t="shared" si="66"/>
        <v>-</v>
      </c>
      <c r="M128" s="164" t="str">
        <f t="shared" si="67"/>
        <v>-</v>
      </c>
    </row>
    <row r="129" spans="2:13" x14ac:dyDescent="0.25">
      <c r="B129" s="162" t="s">
        <v>123</v>
      </c>
      <c r="C129" s="163" t="s">
        <v>303</v>
      </c>
      <c r="D129" s="163" t="s">
        <v>303</v>
      </c>
      <c r="E129" s="163" t="s">
        <v>303</v>
      </c>
      <c r="F129" s="163" t="s">
        <v>303</v>
      </c>
      <c r="G129" s="163" t="s">
        <v>303</v>
      </c>
      <c r="H129" s="163" t="s">
        <v>303</v>
      </c>
      <c r="I129" s="165" t="str">
        <f t="shared" si="68"/>
        <v>-</v>
      </c>
      <c r="J129" s="164" t="str">
        <f t="shared" si="64"/>
        <v>-</v>
      </c>
      <c r="K129" s="179" t="str">
        <f t="shared" si="65"/>
        <v>-</v>
      </c>
      <c r="L129" s="163" t="str">
        <f t="shared" si="66"/>
        <v>-</v>
      </c>
      <c r="M129" s="164" t="str">
        <f t="shared" si="67"/>
        <v>-</v>
      </c>
    </row>
    <row r="130" spans="2:13" x14ac:dyDescent="0.25">
      <c r="B130" s="162" t="s">
        <v>119</v>
      </c>
      <c r="C130" s="163" t="s">
        <v>303</v>
      </c>
      <c r="D130" s="163" t="s">
        <v>303</v>
      </c>
      <c r="E130" s="163" t="s">
        <v>303</v>
      </c>
      <c r="F130" s="163" t="s">
        <v>303</v>
      </c>
      <c r="G130" s="163" t="s">
        <v>303</v>
      </c>
      <c r="H130" s="163" t="s">
        <v>303</v>
      </c>
      <c r="I130" s="165" t="str">
        <f t="shared" si="68"/>
        <v>-</v>
      </c>
      <c r="J130" s="164" t="str">
        <f t="shared" si="64"/>
        <v>-</v>
      </c>
      <c r="K130" s="179" t="str">
        <f t="shared" si="65"/>
        <v>-</v>
      </c>
      <c r="L130" s="163" t="str">
        <f t="shared" si="66"/>
        <v>-</v>
      </c>
      <c r="M130" s="164" t="str">
        <f t="shared" si="67"/>
        <v>-</v>
      </c>
    </row>
    <row r="131" spans="2:13" x14ac:dyDescent="0.25">
      <c r="B131" s="162" t="s">
        <v>128</v>
      </c>
      <c r="C131" s="163" t="s">
        <v>303</v>
      </c>
      <c r="D131" s="163" t="s">
        <v>303</v>
      </c>
      <c r="E131" s="163" t="s">
        <v>303</v>
      </c>
      <c r="F131" s="163" t="s">
        <v>303</v>
      </c>
      <c r="G131" s="163" t="s">
        <v>303</v>
      </c>
      <c r="H131" s="163" t="s">
        <v>303</v>
      </c>
      <c r="I131" s="165" t="str">
        <f t="shared" si="68"/>
        <v>-</v>
      </c>
      <c r="J131" s="164" t="str">
        <f t="shared" si="64"/>
        <v>-</v>
      </c>
      <c r="K131" s="179" t="str">
        <f t="shared" si="65"/>
        <v>-</v>
      </c>
      <c r="L131" s="163" t="str">
        <f t="shared" si="66"/>
        <v>-</v>
      </c>
      <c r="M131" s="164" t="str">
        <f t="shared" si="67"/>
        <v>-</v>
      </c>
    </row>
    <row r="132" spans="2:13" x14ac:dyDescent="0.25">
      <c r="B132" s="162" t="s">
        <v>131</v>
      </c>
      <c r="C132" s="163" t="s">
        <v>303</v>
      </c>
      <c r="D132" s="163" t="s">
        <v>303</v>
      </c>
      <c r="E132" s="163" t="s">
        <v>303</v>
      </c>
      <c r="F132" s="163" t="s">
        <v>303</v>
      </c>
      <c r="G132" s="163" t="s">
        <v>303</v>
      </c>
      <c r="H132" s="163" t="s">
        <v>303</v>
      </c>
      <c r="I132" s="165" t="str">
        <f t="shared" si="68"/>
        <v>-</v>
      </c>
      <c r="J132" s="164" t="str">
        <f t="shared" si="64"/>
        <v>-</v>
      </c>
      <c r="K132" s="179" t="str">
        <f t="shared" si="65"/>
        <v>-</v>
      </c>
      <c r="L132" s="163" t="str">
        <f t="shared" si="66"/>
        <v>-</v>
      </c>
      <c r="M132" s="164" t="str">
        <f t="shared" si="67"/>
        <v>-</v>
      </c>
    </row>
    <row r="133" spans="2:13" x14ac:dyDescent="0.25">
      <c r="B133" s="168" t="s">
        <v>145</v>
      </c>
      <c r="C133" s="169" t="str">
        <f>IFERROR(C125-SUM(C126:C132),"nd")</f>
        <v>nd</v>
      </c>
      <c r="D133" s="169" t="str">
        <f t="shared" ref="D133:H133" si="69">IFERROR(D125-SUM(D126:D132),"nd")</f>
        <v>nd</v>
      </c>
      <c r="E133" s="169" t="str">
        <f t="shared" si="69"/>
        <v>nd</v>
      </c>
      <c r="F133" s="169" t="str">
        <f t="shared" si="69"/>
        <v>nd</v>
      </c>
      <c r="G133" s="169" t="str">
        <f t="shared" si="69"/>
        <v>nd</v>
      </c>
      <c r="H133" s="169" t="str">
        <f t="shared" si="69"/>
        <v>nd</v>
      </c>
      <c r="I133" s="171" t="str">
        <f t="shared" si="68"/>
        <v>-</v>
      </c>
      <c r="J133" s="170" t="str">
        <f t="shared" si="64"/>
        <v>-</v>
      </c>
      <c r="K133" s="180" t="str">
        <f t="shared" si="65"/>
        <v>-</v>
      </c>
      <c r="L133" s="169" t="str">
        <f t="shared" si="66"/>
        <v>-</v>
      </c>
      <c r="M133" s="170" t="str">
        <f t="shared" si="67"/>
        <v>-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IFERROR(C136+C139,"nd")</f>
        <v>91566</v>
      </c>
      <c r="D135" s="176">
        <f t="shared" ref="D135:H135" si="70">IFERROR(D136+D139,"nd")</f>
        <v>64553</v>
      </c>
      <c r="E135" s="176">
        <f t="shared" si="70"/>
        <v>17306</v>
      </c>
      <c r="F135" s="176">
        <f t="shared" si="70"/>
        <v>41281</v>
      </c>
      <c r="G135" s="176">
        <f t="shared" si="70"/>
        <v>44935</v>
      </c>
      <c r="H135" s="176">
        <f t="shared" si="70"/>
        <v>47073</v>
      </c>
      <c r="I135" s="177">
        <f>IFERROR(H135/G135-1,"-")</f>
        <v>4.7579837543117787E-2</v>
      </c>
      <c r="J135" s="177">
        <f>IFERROR(H135/D135-1,"-")</f>
        <v>-0.27078524623177858</v>
      </c>
      <c r="K135" s="176">
        <f>IFERROR(H135-G135,"-")</f>
        <v>2138</v>
      </c>
      <c r="L135" s="176">
        <f>IFERROR(H135-D135,"-")</f>
        <v>-17480</v>
      </c>
      <c r="M135" s="177">
        <f>IFERROR(H135/H$9,"-")</f>
        <v>4.2722173818340231E-2</v>
      </c>
    </row>
    <row r="136" spans="2:13" x14ac:dyDescent="0.25">
      <c r="B136" s="157" t="s">
        <v>97</v>
      </c>
      <c r="C136" s="158">
        <v>18431</v>
      </c>
      <c r="D136" s="158">
        <v>9843</v>
      </c>
      <c r="E136" s="158">
        <v>3361</v>
      </c>
      <c r="F136" s="158">
        <v>7300</v>
      </c>
      <c r="G136" s="158">
        <v>8471</v>
      </c>
      <c r="H136" s="158">
        <v>7405</v>
      </c>
      <c r="I136" s="160">
        <f>IFERROR(H136/G136-1,"-")</f>
        <v>-0.12584110494628731</v>
      </c>
      <c r="J136" s="159">
        <f t="shared" ref="J136:J147" si="71">IFERROR(H136/D136-1,"-")</f>
        <v>-0.24768871279081583</v>
      </c>
      <c r="K136" s="178">
        <f t="shared" ref="K136:K147" si="72">IFERROR(H136-G136,"-")</f>
        <v>-1066</v>
      </c>
      <c r="L136" s="158">
        <f t="shared" ref="L136:L147" si="73">IFERROR(H136-D136,"-")</f>
        <v>-2438</v>
      </c>
      <c r="M136" s="159">
        <f t="shared" ref="M136:M147" si="74">IFERROR(H136/H$9,"-")</f>
        <v>6.7205764902345169E-3</v>
      </c>
    </row>
    <row r="137" spans="2:13" x14ac:dyDescent="0.25">
      <c r="B137" s="162" t="s">
        <v>103</v>
      </c>
      <c r="C137" s="163">
        <v>15307</v>
      </c>
      <c r="D137" s="163">
        <v>7338</v>
      </c>
      <c r="E137" s="163">
        <v>2782</v>
      </c>
      <c r="F137" s="163">
        <v>5090</v>
      </c>
      <c r="G137" s="163">
        <v>5907</v>
      </c>
      <c r="H137" s="163">
        <v>5194</v>
      </c>
      <c r="I137" s="165">
        <f>IFERROR(H137/G137-1,"-")</f>
        <v>-0.12070424919586931</v>
      </c>
      <c r="J137" s="164">
        <f t="shared" si="71"/>
        <v>-0.29217770509675656</v>
      </c>
      <c r="K137" s="179">
        <f t="shared" si="72"/>
        <v>-713</v>
      </c>
      <c r="L137" s="163">
        <f t="shared" si="73"/>
        <v>-2144</v>
      </c>
      <c r="M137" s="164">
        <f t="shared" si="74"/>
        <v>4.7139330574312056E-3</v>
      </c>
    </row>
    <row r="138" spans="2:13" x14ac:dyDescent="0.25">
      <c r="B138" s="162" t="s">
        <v>100</v>
      </c>
      <c r="C138" s="163">
        <v>3124</v>
      </c>
      <c r="D138" s="163">
        <v>2505</v>
      </c>
      <c r="E138" s="163">
        <v>579</v>
      </c>
      <c r="F138" s="163">
        <v>2210</v>
      </c>
      <c r="G138" s="163">
        <v>2564</v>
      </c>
      <c r="H138" s="163">
        <v>2211</v>
      </c>
      <c r="I138" s="165">
        <f>IFERROR(H138/G138-1,"-")</f>
        <v>-0.13767550702028086</v>
      </c>
      <c r="J138" s="164">
        <f t="shared" si="71"/>
        <v>-0.11736526946107784</v>
      </c>
      <c r="K138" s="179">
        <f t="shared" si="72"/>
        <v>-353</v>
      </c>
      <c r="L138" s="163">
        <f t="shared" si="73"/>
        <v>-294</v>
      </c>
      <c r="M138" s="164">
        <f t="shared" si="74"/>
        <v>2.0066434328033108E-3</v>
      </c>
    </row>
    <row r="139" spans="2:13" x14ac:dyDescent="0.25">
      <c r="B139" s="157" t="s">
        <v>107</v>
      </c>
      <c r="C139" s="158">
        <v>73135</v>
      </c>
      <c r="D139" s="158">
        <v>54710</v>
      </c>
      <c r="E139" s="158">
        <v>13945</v>
      </c>
      <c r="F139" s="158">
        <v>33981</v>
      </c>
      <c r="G139" s="158">
        <v>36464</v>
      </c>
      <c r="H139" s="158">
        <v>39668</v>
      </c>
      <c r="I139" s="160">
        <f>IFERROR(H139/G139-1,"-")</f>
        <v>8.7867485739359319E-2</v>
      </c>
      <c r="J139" s="159">
        <f t="shared" si="71"/>
        <v>-0.27494059586912811</v>
      </c>
      <c r="K139" s="178">
        <f t="shared" si="72"/>
        <v>3204</v>
      </c>
      <c r="L139" s="158">
        <f t="shared" si="73"/>
        <v>-15042</v>
      </c>
      <c r="M139" s="159">
        <f t="shared" si="74"/>
        <v>3.6001597328105713E-2</v>
      </c>
    </row>
    <row r="140" spans="2:13" x14ac:dyDescent="0.25">
      <c r="B140" s="162" t="s">
        <v>110</v>
      </c>
      <c r="C140" s="163">
        <v>41216</v>
      </c>
      <c r="D140" s="163">
        <v>28061</v>
      </c>
      <c r="E140" s="163">
        <v>6771</v>
      </c>
      <c r="F140" s="163">
        <v>13052</v>
      </c>
      <c r="G140" s="163">
        <v>14726</v>
      </c>
      <c r="H140" s="163">
        <v>17267</v>
      </c>
      <c r="I140" s="165">
        <f t="shared" ref="I140:I147" si="75">IFERROR(H140/G140-1,"-")</f>
        <v>0.1725519489338585</v>
      </c>
      <c r="J140" s="164">
        <f t="shared" si="71"/>
        <v>-0.38466198638680016</v>
      </c>
      <c r="K140" s="179">
        <f t="shared" si="72"/>
        <v>2541</v>
      </c>
      <c r="L140" s="163">
        <f t="shared" si="73"/>
        <v>-10794</v>
      </c>
      <c r="M140" s="164">
        <f t="shared" si="74"/>
        <v>1.5671059318957379E-2</v>
      </c>
    </row>
    <row r="141" spans="2:13" x14ac:dyDescent="0.25">
      <c r="B141" s="162" t="s">
        <v>113</v>
      </c>
      <c r="C141" s="163">
        <v>3069</v>
      </c>
      <c r="D141" s="163">
        <v>2259</v>
      </c>
      <c r="E141" s="163">
        <v>769</v>
      </c>
      <c r="F141" s="163">
        <v>2732</v>
      </c>
      <c r="G141" s="163">
        <v>2398</v>
      </c>
      <c r="H141" s="163">
        <v>2510</v>
      </c>
      <c r="I141" s="165">
        <f t="shared" si="75"/>
        <v>4.6705587989991582E-2</v>
      </c>
      <c r="J141" s="164">
        <f t="shared" si="71"/>
        <v>0.11111111111111116</v>
      </c>
      <c r="K141" s="179">
        <f t="shared" si="72"/>
        <v>112</v>
      </c>
      <c r="L141" s="163">
        <f t="shared" si="73"/>
        <v>251</v>
      </c>
      <c r="M141" s="164">
        <f t="shared" si="74"/>
        <v>2.2780076962172365E-3</v>
      </c>
    </row>
    <row r="142" spans="2:13" x14ac:dyDescent="0.25">
      <c r="B142" s="162" t="s">
        <v>116</v>
      </c>
      <c r="C142" s="163">
        <v>7256</v>
      </c>
      <c r="D142" s="163">
        <v>3199</v>
      </c>
      <c r="E142" s="163">
        <v>658</v>
      </c>
      <c r="F142" s="163">
        <v>3637</v>
      </c>
      <c r="G142" s="163">
        <v>3832</v>
      </c>
      <c r="H142" s="163">
        <v>3808</v>
      </c>
      <c r="I142" s="165">
        <f t="shared" si="75"/>
        <v>-6.2630480167014113E-3</v>
      </c>
      <c r="J142" s="164">
        <f t="shared" si="71"/>
        <v>0.19037199124726478</v>
      </c>
      <c r="K142" s="179">
        <f t="shared" si="72"/>
        <v>-24</v>
      </c>
      <c r="L142" s="163">
        <f t="shared" si="73"/>
        <v>609</v>
      </c>
      <c r="M142" s="164">
        <f t="shared" si="74"/>
        <v>3.4560371741813693E-3</v>
      </c>
    </row>
    <row r="143" spans="2:13" x14ac:dyDescent="0.25">
      <c r="B143" s="162" t="s">
        <v>123</v>
      </c>
      <c r="C143" s="163">
        <v>1482</v>
      </c>
      <c r="D143" s="163">
        <v>1294</v>
      </c>
      <c r="E143" s="163">
        <v>420</v>
      </c>
      <c r="F143" s="163">
        <v>1612</v>
      </c>
      <c r="G143" s="163">
        <v>1415</v>
      </c>
      <c r="H143" s="163">
        <v>1261</v>
      </c>
      <c r="I143" s="165">
        <f t="shared" si="75"/>
        <v>-0.10883392226148414</v>
      </c>
      <c r="J143" s="164">
        <f t="shared" si="71"/>
        <v>-2.5502318392581103E-2</v>
      </c>
      <c r="K143" s="179">
        <f t="shared" si="72"/>
        <v>-154</v>
      </c>
      <c r="L143" s="163">
        <f t="shared" si="73"/>
        <v>-33</v>
      </c>
      <c r="M143" s="164">
        <f t="shared" si="74"/>
        <v>1.1444492848326437E-3</v>
      </c>
    </row>
    <row r="144" spans="2:13" x14ac:dyDescent="0.25">
      <c r="B144" s="162" t="s">
        <v>119</v>
      </c>
      <c r="C144" s="163">
        <v>666</v>
      </c>
      <c r="D144" s="163">
        <v>615</v>
      </c>
      <c r="E144" s="163">
        <v>225</v>
      </c>
      <c r="F144" s="163">
        <v>807</v>
      </c>
      <c r="G144" s="163">
        <v>697</v>
      </c>
      <c r="H144" s="163">
        <v>688</v>
      </c>
      <c r="I144" s="165">
        <f t="shared" si="75"/>
        <v>-1.2912482065997155E-2</v>
      </c>
      <c r="J144" s="164">
        <f t="shared" si="71"/>
        <v>0.11869918699186988</v>
      </c>
      <c r="K144" s="179">
        <f t="shared" si="72"/>
        <v>-9</v>
      </c>
      <c r="L144" s="163">
        <f t="shared" si="73"/>
        <v>73</v>
      </c>
      <c r="M144" s="164">
        <f t="shared" si="74"/>
        <v>6.2441007768823057E-4</v>
      </c>
    </row>
    <row r="145" spans="2:13" x14ac:dyDescent="0.25">
      <c r="B145" s="162" t="s">
        <v>128</v>
      </c>
      <c r="C145" s="163">
        <v>777</v>
      </c>
      <c r="D145" s="163">
        <v>807</v>
      </c>
      <c r="E145" s="163">
        <v>382</v>
      </c>
      <c r="F145" s="163">
        <v>341</v>
      </c>
      <c r="G145" s="163">
        <v>382</v>
      </c>
      <c r="H145" s="163">
        <v>271</v>
      </c>
      <c r="I145" s="165">
        <f t="shared" si="75"/>
        <v>-0.29057591623036649</v>
      </c>
      <c r="J145" s="164">
        <f t="shared" si="71"/>
        <v>-0.66418835192069392</v>
      </c>
      <c r="K145" s="179">
        <f t="shared" si="72"/>
        <v>-111</v>
      </c>
      <c r="L145" s="163">
        <f t="shared" si="73"/>
        <v>-536</v>
      </c>
      <c r="M145" s="164">
        <f t="shared" si="74"/>
        <v>2.4595222536847455E-4</v>
      </c>
    </row>
    <row r="146" spans="2:13" x14ac:dyDescent="0.25">
      <c r="B146" s="162" t="s">
        <v>131</v>
      </c>
      <c r="C146" s="163">
        <v>3150</v>
      </c>
      <c r="D146" s="163">
        <v>1548</v>
      </c>
      <c r="E146" s="163">
        <v>662</v>
      </c>
      <c r="F146" s="163">
        <v>297</v>
      </c>
      <c r="G146" s="163">
        <v>433</v>
      </c>
      <c r="H146" s="163">
        <v>514</v>
      </c>
      <c r="I146" s="165">
        <f t="shared" si="75"/>
        <v>0.18706697459584287</v>
      </c>
      <c r="J146" s="164">
        <f t="shared" si="71"/>
        <v>-0.66795865633074936</v>
      </c>
      <c r="K146" s="179">
        <f t="shared" si="72"/>
        <v>81</v>
      </c>
      <c r="L146" s="163">
        <f t="shared" si="73"/>
        <v>-1034</v>
      </c>
      <c r="M146" s="164">
        <f t="shared" si="74"/>
        <v>4.6649241269149788E-4</v>
      </c>
    </row>
    <row r="147" spans="2:13" x14ac:dyDescent="0.25">
      <c r="B147" s="168" t="s">
        <v>145</v>
      </c>
      <c r="C147" s="169">
        <f>IFERROR(C139-SUM(C140:C146),"nd")</f>
        <v>15519</v>
      </c>
      <c r="D147" s="169">
        <f t="shared" ref="D147:H147" si="76">IFERROR(D139-SUM(D140:D146),"nd")</f>
        <v>16927</v>
      </c>
      <c r="E147" s="169">
        <f t="shared" si="76"/>
        <v>4058</v>
      </c>
      <c r="F147" s="169">
        <f t="shared" si="76"/>
        <v>11503</v>
      </c>
      <c r="G147" s="169">
        <f t="shared" si="76"/>
        <v>12581</v>
      </c>
      <c r="H147" s="169">
        <f t="shared" si="76"/>
        <v>13349</v>
      </c>
      <c r="I147" s="171">
        <f t="shared" si="75"/>
        <v>6.1044432080120892E-2</v>
      </c>
      <c r="J147" s="170">
        <f t="shared" si="71"/>
        <v>-0.21137827140072074</v>
      </c>
      <c r="K147" s="180">
        <f t="shared" si="72"/>
        <v>768</v>
      </c>
      <c r="L147" s="169">
        <f t="shared" si="73"/>
        <v>-3578</v>
      </c>
      <c r="M147" s="170">
        <f t="shared" si="74"/>
        <v>1.2115189138168881E-2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IFERROR(C150+C153,"nd")</f>
        <v>6828</v>
      </c>
      <c r="D149" s="176">
        <f t="shared" ref="D149:H149" si="77">IFERROR(D150+D153,"nd")</f>
        <v>5811</v>
      </c>
      <c r="E149" s="176">
        <f t="shared" si="77"/>
        <v>2200</v>
      </c>
      <c r="F149" s="176">
        <f t="shared" si="77"/>
        <v>11900</v>
      </c>
      <c r="G149" s="176">
        <f t="shared" si="77"/>
        <v>16437</v>
      </c>
      <c r="H149" s="176">
        <f t="shared" si="77"/>
        <v>47141</v>
      </c>
      <c r="I149" s="177">
        <f>IFERROR(H149/G149-1,"-")</f>
        <v>1.867980775080611</v>
      </c>
      <c r="J149" s="177">
        <f>IFERROR(H149/D149-1,"-")</f>
        <v>7.1123730855274481</v>
      </c>
      <c r="K149" s="176">
        <f>IFERROR(H149-G149,"-")</f>
        <v>30704</v>
      </c>
      <c r="L149" s="176">
        <f>IFERROR(H149-D149,"-")</f>
        <v>41330</v>
      </c>
      <c r="M149" s="177">
        <f>IFERROR(H149/H$9,"-")</f>
        <v>4.2783888767879183E-2</v>
      </c>
    </row>
    <row r="150" spans="2:13" x14ac:dyDescent="0.25">
      <c r="B150" s="157" t="s">
        <v>97</v>
      </c>
      <c r="C150" s="158">
        <v>1592</v>
      </c>
      <c r="D150" s="158">
        <v>1265</v>
      </c>
      <c r="E150" s="158">
        <v>436</v>
      </c>
      <c r="F150" s="158">
        <v>2346</v>
      </c>
      <c r="G150" s="158">
        <v>4201</v>
      </c>
      <c r="H150" s="158">
        <v>5399</v>
      </c>
      <c r="I150" s="160">
        <f>IFERROR(H150/G150-1,"-")</f>
        <v>0.28517019757200668</v>
      </c>
      <c r="J150" s="159">
        <f t="shared" ref="J150:J161" si="78">IFERROR(H150/D150-1,"-")</f>
        <v>3.2679841897233199</v>
      </c>
      <c r="K150" s="178">
        <f t="shared" ref="K150:K161" si="79">IFERROR(H150-G150,"-")</f>
        <v>1198</v>
      </c>
      <c r="L150" s="158">
        <f t="shared" ref="L150:L161" si="80">IFERROR(H150-D150,"-")</f>
        <v>4134</v>
      </c>
      <c r="M150" s="159">
        <f t="shared" ref="M150:M161" si="81">IFERROR(H150/H$9,"-")</f>
        <v>4.8999854788354027E-3</v>
      </c>
    </row>
    <row r="151" spans="2:13" x14ac:dyDescent="0.25">
      <c r="B151" s="162" t="s">
        <v>103</v>
      </c>
      <c r="C151" s="163">
        <v>1063</v>
      </c>
      <c r="D151" s="163">
        <v>846</v>
      </c>
      <c r="E151" s="163">
        <v>307</v>
      </c>
      <c r="F151" s="163">
        <v>744</v>
      </c>
      <c r="G151" s="163">
        <v>2062</v>
      </c>
      <c r="H151" s="163">
        <v>3511</v>
      </c>
      <c r="I151" s="165">
        <f>IFERROR(H151/G151-1,"-")</f>
        <v>0.70271580989330751</v>
      </c>
      <c r="J151" s="164">
        <f t="shared" si="78"/>
        <v>3.1501182033096926</v>
      </c>
      <c r="K151" s="179">
        <f t="shared" si="79"/>
        <v>1449</v>
      </c>
      <c r="L151" s="163">
        <f t="shared" si="80"/>
        <v>2665</v>
      </c>
      <c r="M151" s="164">
        <f t="shared" si="81"/>
        <v>3.1864880563421188E-3</v>
      </c>
    </row>
    <row r="152" spans="2:13" x14ac:dyDescent="0.25">
      <c r="B152" s="162" t="s">
        <v>100</v>
      </c>
      <c r="C152" s="163">
        <v>529</v>
      </c>
      <c r="D152" s="163">
        <v>419</v>
      </c>
      <c r="E152" s="163">
        <v>129</v>
      </c>
      <c r="F152" s="163">
        <v>1602</v>
      </c>
      <c r="G152" s="163">
        <v>2139</v>
      </c>
      <c r="H152" s="163">
        <v>1888</v>
      </c>
      <c r="I152" s="165">
        <f>IFERROR(H152/G152-1,"-")</f>
        <v>-0.11734455352968676</v>
      </c>
      <c r="J152" s="164">
        <f t="shared" si="78"/>
        <v>3.5059665871121721</v>
      </c>
      <c r="K152" s="179">
        <f t="shared" si="79"/>
        <v>-251</v>
      </c>
      <c r="L152" s="163">
        <f t="shared" si="80"/>
        <v>1469</v>
      </c>
      <c r="M152" s="164">
        <f t="shared" si="81"/>
        <v>1.7134974224932839E-3</v>
      </c>
    </row>
    <row r="153" spans="2:13" x14ac:dyDescent="0.25">
      <c r="B153" s="157" t="s">
        <v>107</v>
      </c>
      <c r="C153" s="158">
        <v>5236</v>
      </c>
      <c r="D153" s="158">
        <v>4546</v>
      </c>
      <c r="E153" s="158">
        <v>1764</v>
      </c>
      <c r="F153" s="158">
        <v>9554</v>
      </c>
      <c r="G153" s="158">
        <v>12236</v>
      </c>
      <c r="H153" s="158">
        <v>41742</v>
      </c>
      <c r="I153" s="160">
        <f>IFERROR(H153/G153-1,"-")</f>
        <v>2.4114089571755475</v>
      </c>
      <c r="J153" s="159">
        <f t="shared" si="78"/>
        <v>8.1821381434227884</v>
      </c>
      <c r="K153" s="178">
        <f t="shared" si="79"/>
        <v>29506</v>
      </c>
      <c r="L153" s="158">
        <f t="shared" si="80"/>
        <v>37196</v>
      </c>
      <c r="M153" s="159">
        <f t="shared" si="81"/>
        <v>3.7883903289043779E-2</v>
      </c>
    </row>
    <row r="154" spans="2:13" x14ac:dyDescent="0.25">
      <c r="B154" s="162" t="s">
        <v>110</v>
      </c>
      <c r="C154" s="163">
        <v>539</v>
      </c>
      <c r="D154" s="163">
        <v>447</v>
      </c>
      <c r="E154" s="163">
        <v>309</v>
      </c>
      <c r="F154" s="163">
        <v>3113</v>
      </c>
      <c r="G154" s="163">
        <v>2348</v>
      </c>
      <c r="H154" s="163">
        <v>26417</v>
      </c>
      <c r="I154" s="165">
        <f t="shared" ref="I154:I161" si="82">IFERROR(H154/G154-1,"-")</f>
        <v>10.250851788756389</v>
      </c>
      <c r="J154" s="164">
        <f t="shared" si="78"/>
        <v>58.098434004474271</v>
      </c>
      <c r="K154" s="179">
        <f t="shared" si="79"/>
        <v>24069</v>
      </c>
      <c r="L154" s="163">
        <f t="shared" si="80"/>
        <v>25970</v>
      </c>
      <c r="M154" s="164">
        <f t="shared" si="81"/>
        <v>2.3975350323095911E-2</v>
      </c>
    </row>
    <row r="155" spans="2:13" x14ac:dyDescent="0.25">
      <c r="B155" s="162" t="s">
        <v>113</v>
      </c>
      <c r="C155" s="163">
        <v>2911</v>
      </c>
      <c r="D155" s="163">
        <v>2245</v>
      </c>
      <c r="E155" s="163">
        <v>456</v>
      </c>
      <c r="F155" s="163">
        <v>1942</v>
      </c>
      <c r="G155" s="163">
        <v>2849</v>
      </c>
      <c r="H155" s="163">
        <v>3334</v>
      </c>
      <c r="I155" s="165">
        <f t="shared" si="82"/>
        <v>0.17023517023517032</v>
      </c>
      <c r="J155" s="164">
        <f t="shared" si="78"/>
        <v>0.48507795100222717</v>
      </c>
      <c r="K155" s="179">
        <f t="shared" si="79"/>
        <v>485</v>
      </c>
      <c r="L155" s="163">
        <f t="shared" si="80"/>
        <v>1089</v>
      </c>
      <c r="M155" s="164">
        <f t="shared" si="81"/>
        <v>3.0258476729833734E-3</v>
      </c>
    </row>
    <row r="156" spans="2:13" x14ac:dyDescent="0.25">
      <c r="B156" s="162" t="s">
        <v>116</v>
      </c>
      <c r="C156" s="163">
        <v>189</v>
      </c>
      <c r="D156" s="163">
        <v>266</v>
      </c>
      <c r="E156" s="163">
        <v>62</v>
      </c>
      <c r="F156" s="163">
        <v>505</v>
      </c>
      <c r="G156" s="163">
        <v>1287</v>
      </c>
      <c r="H156" s="163">
        <v>1128</v>
      </c>
      <c r="I156" s="165">
        <f t="shared" si="82"/>
        <v>-0.12354312354312358</v>
      </c>
      <c r="J156" s="164">
        <f t="shared" si="78"/>
        <v>3.2406015037593985</v>
      </c>
      <c r="K156" s="179">
        <f t="shared" si="79"/>
        <v>-159</v>
      </c>
      <c r="L156" s="163">
        <f t="shared" si="80"/>
        <v>862</v>
      </c>
      <c r="M156" s="164">
        <f t="shared" si="81"/>
        <v>1.0237421041167502E-3</v>
      </c>
    </row>
    <row r="157" spans="2:13" x14ac:dyDescent="0.25">
      <c r="B157" s="162" t="s">
        <v>123</v>
      </c>
      <c r="C157" s="163">
        <v>198</v>
      </c>
      <c r="D157" s="163">
        <v>172</v>
      </c>
      <c r="E157" s="163">
        <v>30</v>
      </c>
      <c r="F157" s="163">
        <v>963</v>
      </c>
      <c r="G157" s="163">
        <v>912</v>
      </c>
      <c r="H157" s="163">
        <v>2898</v>
      </c>
      <c r="I157" s="165">
        <f t="shared" si="82"/>
        <v>2.1776315789473686</v>
      </c>
      <c r="J157" s="164">
        <f t="shared" si="78"/>
        <v>15.848837209302324</v>
      </c>
      <c r="K157" s="179">
        <f t="shared" si="79"/>
        <v>1986</v>
      </c>
      <c r="L157" s="163">
        <f t="shared" si="80"/>
        <v>2726</v>
      </c>
      <c r="M157" s="164">
        <f t="shared" si="81"/>
        <v>2.6301459377042037E-3</v>
      </c>
    </row>
    <row r="158" spans="2:13" x14ac:dyDescent="0.25">
      <c r="B158" s="162" t="s">
        <v>119</v>
      </c>
      <c r="C158" s="163">
        <v>48</v>
      </c>
      <c r="D158" s="163">
        <v>32</v>
      </c>
      <c r="E158" s="163">
        <v>59</v>
      </c>
      <c r="F158" s="163">
        <v>359</v>
      </c>
      <c r="G158" s="163">
        <v>551</v>
      </c>
      <c r="H158" s="163">
        <v>534</v>
      </c>
      <c r="I158" s="165">
        <f t="shared" si="82"/>
        <v>-3.0852994555353952E-2</v>
      </c>
      <c r="J158" s="164">
        <f t="shared" si="78"/>
        <v>15.6875</v>
      </c>
      <c r="K158" s="179">
        <f t="shared" si="79"/>
        <v>-17</v>
      </c>
      <c r="L158" s="163">
        <f t="shared" si="80"/>
        <v>502</v>
      </c>
      <c r="M158" s="164">
        <f t="shared" si="81"/>
        <v>4.8464386843824876E-4</v>
      </c>
    </row>
    <row r="159" spans="2:13" x14ac:dyDescent="0.25">
      <c r="B159" s="162" t="s">
        <v>128</v>
      </c>
      <c r="C159" s="163">
        <v>48</v>
      </c>
      <c r="D159" s="163">
        <v>71</v>
      </c>
      <c r="E159" s="163">
        <v>153</v>
      </c>
      <c r="F159" s="163">
        <v>211</v>
      </c>
      <c r="G159" s="163">
        <v>215</v>
      </c>
      <c r="H159" s="163">
        <v>817</v>
      </c>
      <c r="I159" s="165">
        <f t="shared" si="82"/>
        <v>2.8</v>
      </c>
      <c r="J159" s="164">
        <f t="shared" si="78"/>
        <v>10.507042253521126</v>
      </c>
      <c r="K159" s="179">
        <f t="shared" si="79"/>
        <v>602</v>
      </c>
      <c r="L159" s="163">
        <f t="shared" si="80"/>
        <v>746</v>
      </c>
      <c r="M159" s="164">
        <f t="shared" si="81"/>
        <v>7.4148696725477386E-4</v>
      </c>
    </row>
    <row r="160" spans="2:13" x14ac:dyDescent="0.25">
      <c r="B160" s="162" t="s">
        <v>131</v>
      </c>
      <c r="C160" s="163">
        <v>30</v>
      </c>
      <c r="D160" s="163">
        <v>68</v>
      </c>
      <c r="E160" s="163">
        <v>160</v>
      </c>
      <c r="F160" s="163">
        <v>159</v>
      </c>
      <c r="G160" s="163">
        <v>89</v>
      </c>
      <c r="H160" s="163">
        <v>2080</v>
      </c>
      <c r="I160" s="165">
        <f t="shared" si="82"/>
        <v>22.370786516853933</v>
      </c>
      <c r="J160" s="164">
        <f t="shared" si="78"/>
        <v>29.588235294117649</v>
      </c>
      <c r="K160" s="179">
        <f t="shared" si="79"/>
        <v>1991</v>
      </c>
      <c r="L160" s="163">
        <f t="shared" si="80"/>
        <v>2012</v>
      </c>
      <c r="M160" s="164">
        <f t="shared" si="81"/>
        <v>1.8877513976620925E-3</v>
      </c>
    </row>
    <row r="161" spans="2:13" x14ac:dyDescent="0.25">
      <c r="B161" s="168" t="s">
        <v>145</v>
      </c>
      <c r="C161" s="169">
        <f>IFERROR(C153-SUM(C154:C160),"nd")</f>
        <v>1273</v>
      </c>
      <c r="D161" s="169">
        <f t="shared" ref="D161:H161" si="83">IFERROR(D153-SUM(D154:D160),"nd")</f>
        <v>1245</v>
      </c>
      <c r="E161" s="169">
        <f t="shared" si="83"/>
        <v>535</v>
      </c>
      <c r="F161" s="169">
        <f t="shared" si="83"/>
        <v>2302</v>
      </c>
      <c r="G161" s="169">
        <f t="shared" si="83"/>
        <v>3985</v>
      </c>
      <c r="H161" s="169">
        <f t="shared" si="83"/>
        <v>4534</v>
      </c>
      <c r="I161" s="171">
        <f t="shared" si="82"/>
        <v>0.13776662484316193</v>
      </c>
      <c r="J161" s="170">
        <f t="shared" si="78"/>
        <v>2.6417670682730923</v>
      </c>
      <c r="K161" s="180">
        <f t="shared" si="79"/>
        <v>549</v>
      </c>
      <c r="L161" s="169">
        <f t="shared" si="80"/>
        <v>3289</v>
      </c>
      <c r="M161" s="170">
        <f t="shared" si="81"/>
        <v>4.1149350177884262E-3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DB01D-F878-4D9F-8D36-44073880F484}">
  <sheetPr>
    <tabColor theme="7" tint="0.79998168889431442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1" width="10.5703125" customWidth="1"/>
    <col min="12" max="15" width="11.7109375" customWidth="1"/>
    <col min="16" max="17" width="11" customWidth="1"/>
    <col min="18" max="20" width="10.5703125" customWidth="1"/>
    <col min="21" max="23" width="11.7109375" customWidth="1"/>
    <col min="24" max="25" width="11" customWidth="1"/>
    <col min="26" max="26" width="10.5703125" customWidth="1"/>
    <col min="27" max="27" width="13.28515625" customWidth="1"/>
    <col min="28" max="28" width="10.5703125" customWidth="1"/>
  </cols>
  <sheetData>
    <row r="1" spans="1:28" ht="42.75" customHeight="1" x14ac:dyDescent="0.25"/>
    <row r="3" spans="1:28" ht="42" customHeight="1" thickBot="1" x14ac:dyDescent="0.3">
      <c r="B3" s="141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</row>
    <row r="4" spans="1:28" ht="6" customHeight="1" x14ac:dyDescent="0.25"/>
    <row r="5" spans="1:28" ht="15.75" x14ac:dyDescent="0.25">
      <c r="B5" s="181"/>
      <c r="C5" s="298" t="s">
        <v>62</v>
      </c>
      <c r="D5" s="299"/>
      <c r="E5" s="299"/>
      <c r="F5" s="299"/>
      <c r="G5" s="299"/>
      <c r="H5" s="299"/>
      <c r="I5" s="299"/>
      <c r="J5" s="299"/>
      <c r="K5" s="299"/>
      <c r="L5" s="298" t="s">
        <v>61</v>
      </c>
      <c r="M5" s="299"/>
      <c r="N5" s="299"/>
      <c r="O5" s="299"/>
      <c r="P5" s="299"/>
      <c r="Q5" s="299"/>
      <c r="R5" s="299"/>
      <c r="S5" s="299"/>
      <c r="T5" s="299"/>
      <c r="U5" s="298" t="s">
        <v>137</v>
      </c>
      <c r="V5" s="299"/>
      <c r="W5" s="299"/>
      <c r="X5" s="299"/>
      <c r="Y5" s="299"/>
      <c r="Z5" s="299"/>
      <c r="AA5" s="299"/>
      <c r="AB5" s="299"/>
    </row>
    <row r="6" spans="1:28" s="144" customFormat="1" ht="72" customHeight="1" x14ac:dyDescent="0.25">
      <c r="B6" s="145"/>
      <c r="C6" s="172" t="s">
        <v>252</v>
      </c>
      <c r="D6" s="172" t="s">
        <v>253</v>
      </c>
      <c r="E6" s="172" t="s">
        <v>259</v>
      </c>
      <c r="F6" s="172" t="s">
        <v>254</v>
      </c>
      <c r="G6" s="172" t="s">
        <v>255</v>
      </c>
      <c r="H6" s="172" t="s">
        <v>256</v>
      </c>
      <c r="I6" s="173" t="str">
        <f>CONCATENATE("var. ",RIGHT(H6,2),"/",RIGHT(G6,2))</f>
        <v>var. 24/23</v>
      </c>
      <c r="J6" s="173" t="str">
        <f>CONCATENATE("var. ",RIGHT(H6,2),"/",RIGHT(C6,2))</f>
        <v>var. 24/19</v>
      </c>
      <c r="K6" s="173" t="str">
        <f>CONCATENATE("Cuota s/ total lugares de residencia ",RIGHT(H6,4))</f>
        <v>Cuota s/ total lugares de residencia 2024</v>
      </c>
      <c r="L6" s="172" t="s">
        <v>252</v>
      </c>
      <c r="M6" s="172" t="s">
        <v>253</v>
      </c>
      <c r="N6" s="172" t="s">
        <v>259</v>
      </c>
      <c r="O6" s="172" t="s">
        <v>254</v>
      </c>
      <c r="P6" s="172" t="s">
        <v>255</v>
      </c>
      <c r="Q6" s="172" t="s">
        <v>256</v>
      </c>
      <c r="R6" s="173" t="str">
        <f>CONCATENATE("var. ",RIGHT(Q6,2),"/",RIGHT(P6,2))</f>
        <v>var. 24/23</v>
      </c>
      <c r="S6" s="173" t="str">
        <f>CONCATENATE("var. ",RIGHT(Q6,2),"/",RIGHT(L6,2))</f>
        <v>var. 24/19</v>
      </c>
      <c r="T6" s="173" t="str">
        <f>CONCATENATE("Cuota s/ total lugares de residencia ",RIGHT(Q6,4))</f>
        <v>Cuota s/ total lugares de residencia 2024</v>
      </c>
      <c r="U6" s="172" t="s">
        <v>252</v>
      </c>
      <c r="V6" s="172" t="s">
        <v>259</v>
      </c>
      <c r="W6" s="172" t="s">
        <v>254</v>
      </c>
      <c r="X6" s="172" t="s">
        <v>255</v>
      </c>
      <c r="Y6" s="172" t="s">
        <v>256</v>
      </c>
      <c r="Z6" s="173" t="str">
        <f>CONCATENATE("var. ",RIGHT(Y6,2),"/",RIGHT(X6,2))</f>
        <v>var. 24/23</v>
      </c>
      <c r="AA6" s="173" t="str">
        <f>CONCATENATE("var. ",RIGHT(Y6,2),"/",RIGHT(U6,2))</f>
        <v>var. 24/19</v>
      </c>
      <c r="AB6" s="173" t="str">
        <f>CONCATENATE("Cuota s/ total lugares de residencia ",RIGHT(Y6,4))</f>
        <v>Cuota s/ total lugares de residencia 2024</v>
      </c>
    </row>
    <row r="7" spans="1:28" x14ac:dyDescent="0.25">
      <c r="A7" s="1"/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</row>
    <row r="8" spans="1:28" x14ac:dyDescent="0.25">
      <c r="A8" s="1"/>
      <c r="B8" s="154" t="s">
        <v>68</v>
      </c>
      <c r="C8" s="176">
        <f t="shared" ref="C8:H8" si="0">C9+C12</f>
        <v>678988</v>
      </c>
      <c r="D8" s="176">
        <f t="shared" si="0"/>
        <v>230721</v>
      </c>
      <c r="E8" s="176">
        <f t="shared" si="0"/>
        <v>287662</v>
      </c>
      <c r="F8" s="176">
        <f t="shared" si="0"/>
        <v>610524</v>
      </c>
      <c r="G8" s="176">
        <f t="shared" si="0"/>
        <v>675162</v>
      </c>
      <c r="H8" s="176">
        <f t="shared" si="0"/>
        <v>693797</v>
      </c>
      <c r="I8" s="177">
        <f>IFERROR(H8/G8-1,"-")</f>
        <v>2.760078321943471E-2</v>
      </c>
      <c r="J8" s="177">
        <f>IFERROR(H8/C8-1,"-")</f>
        <v>2.1810400183802869E-2</v>
      </c>
      <c r="K8" s="177">
        <f>H8/H$8</f>
        <v>1</v>
      </c>
      <c r="L8" s="176">
        <f t="shared" ref="L8:Q8" si="1">L9+L12</f>
        <v>2591150</v>
      </c>
      <c r="M8" s="176">
        <f t="shared" si="1"/>
        <v>897684</v>
      </c>
      <c r="N8" s="176">
        <f t="shared" si="1"/>
        <v>1322963</v>
      </c>
      <c r="O8" s="176">
        <f t="shared" si="1"/>
        <v>2830089</v>
      </c>
      <c r="P8" s="176">
        <f t="shared" si="1"/>
        <v>3075812</v>
      </c>
      <c r="Q8" s="176">
        <f t="shared" si="1"/>
        <v>3239982</v>
      </c>
      <c r="R8" s="177">
        <f>IFERROR(Q8/P8-1,"-")</f>
        <v>5.3374523540450358E-2</v>
      </c>
      <c r="S8" s="177">
        <f>IFERROR(Q8/L8-1,"-")</f>
        <v>0.25040310286938228</v>
      </c>
      <c r="T8" s="177">
        <f>Q8/Q$8</f>
        <v>1</v>
      </c>
      <c r="U8" s="176">
        <f>U9+U12</f>
        <v>3270138</v>
      </c>
      <c r="V8" s="176">
        <f>V9+V12</f>
        <v>1610625</v>
      </c>
      <c r="W8" s="176">
        <f>W9+W12</f>
        <v>3440613</v>
      </c>
      <c r="X8" s="176">
        <f>X9+X12</f>
        <v>3750974</v>
      </c>
      <c r="Y8" s="176">
        <f>Y9+Y12</f>
        <v>3933779</v>
      </c>
      <c r="Z8" s="177">
        <f>IFERROR(Y8/X8-1,"-")</f>
        <v>4.8735341807221166E-2</v>
      </c>
      <c r="AA8" s="177">
        <f t="shared" ref="AA8:AA20" si="2">IFERROR(Y8/U8-1,"-")</f>
        <v>0.20293975361284455</v>
      </c>
      <c r="AB8" s="177">
        <f>Y8/Y$8</f>
        <v>1</v>
      </c>
    </row>
    <row r="9" spans="1:28" x14ac:dyDescent="0.25">
      <c r="A9" s="1"/>
      <c r="B9" s="157" t="s">
        <v>97</v>
      </c>
      <c r="C9" s="158">
        <v>173478</v>
      </c>
      <c r="D9" s="158">
        <v>73688</v>
      </c>
      <c r="E9" s="158">
        <v>109521</v>
      </c>
      <c r="F9" s="158">
        <v>160928</v>
      </c>
      <c r="G9" s="158">
        <v>192278</v>
      </c>
      <c r="H9" s="158">
        <v>198262</v>
      </c>
      <c r="I9" s="159">
        <f>IFERROR(H9/G9-1,"-")</f>
        <v>3.1121605175839173E-2</v>
      </c>
      <c r="J9" s="160">
        <f>IFERROR(H9/C9-1,"-")</f>
        <v>0.14286537774242269</v>
      </c>
      <c r="K9" s="159">
        <f>H9/H$8</f>
        <v>0.28576370321578215</v>
      </c>
      <c r="L9" s="158">
        <v>627587</v>
      </c>
      <c r="M9" s="158">
        <v>279487</v>
      </c>
      <c r="N9" s="158">
        <v>505929</v>
      </c>
      <c r="O9" s="158">
        <v>640399</v>
      </c>
      <c r="P9" s="158">
        <v>630851</v>
      </c>
      <c r="Q9" s="158">
        <v>630608</v>
      </c>
      <c r="R9" s="159">
        <f>IFERROR(Q9/P9-1,"-")</f>
        <v>-3.8519396814773454E-4</v>
      </c>
      <c r="S9" s="160">
        <f>IFERROR(Q9/L9-1,"-")</f>
        <v>4.8136752354652756E-3</v>
      </c>
      <c r="T9" s="159">
        <f>Q9/Q$8</f>
        <v>0.19463318006087688</v>
      </c>
      <c r="U9" s="158">
        <v>801065</v>
      </c>
      <c r="V9" s="158">
        <v>615450</v>
      </c>
      <c r="W9" s="158">
        <v>801327</v>
      </c>
      <c r="X9" s="158">
        <v>823129</v>
      </c>
      <c r="Y9" s="158">
        <v>828870</v>
      </c>
      <c r="Z9" s="159">
        <f>IFERROR(Y9/X9-1,"-")</f>
        <v>6.9746054385158018E-3</v>
      </c>
      <c r="AA9" s="160">
        <f t="shared" si="2"/>
        <v>3.4710042256246298E-2</v>
      </c>
      <c r="AB9" s="159">
        <f>Y9/Y$8</f>
        <v>0.21070578697989897</v>
      </c>
    </row>
    <row r="10" spans="1:28" x14ac:dyDescent="0.25">
      <c r="A10" s="161"/>
      <c r="B10" s="162" t="s">
        <v>103</v>
      </c>
      <c r="C10" s="163">
        <v>84416</v>
      </c>
      <c r="D10" s="163">
        <v>34280</v>
      </c>
      <c r="E10" s="163">
        <v>70781</v>
      </c>
      <c r="F10" s="163">
        <v>90778</v>
      </c>
      <c r="G10" s="163">
        <v>108346</v>
      </c>
      <c r="H10" s="163">
        <v>110381</v>
      </c>
      <c r="I10" s="164">
        <f>IFERROR(H10/G10-1,"-")</f>
        <v>1.8782419286360374E-2</v>
      </c>
      <c r="J10" s="165">
        <f>IFERROR(H10/C10-1,"-")</f>
        <v>0.3075838703563305</v>
      </c>
      <c r="K10" s="164">
        <f>H10/H$8</f>
        <v>0.1590969692864051</v>
      </c>
      <c r="L10" s="163">
        <v>205174</v>
      </c>
      <c r="M10" s="163">
        <v>103442</v>
      </c>
      <c r="N10" s="163">
        <v>231556</v>
      </c>
      <c r="O10" s="163">
        <v>220534</v>
      </c>
      <c r="P10" s="163">
        <v>210153</v>
      </c>
      <c r="Q10" s="163">
        <v>207160</v>
      </c>
      <c r="R10" s="164">
        <f>IFERROR(Q10/P10-1,"-")</f>
        <v>-1.4242004634718475E-2</v>
      </c>
      <c r="S10" s="165">
        <f>IFERROR(Q10/L10-1,"-")</f>
        <v>9.6795890317487032E-3</v>
      </c>
      <c r="T10" s="164">
        <f>Q10/Q$8</f>
        <v>6.3938626819531719E-2</v>
      </c>
      <c r="U10" s="163">
        <v>289590</v>
      </c>
      <c r="V10" s="163">
        <v>302337</v>
      </c>
      <c r="W10" s="163">
        <v>311312</v>
      </c>
      <c r="X10" s="163">
        <v>318499</v>
      </c>
      <c r="Y10" s="163">
        <v>317541</v>
      </c>
      <c r="Z10" s="164">
        <f>IFERROR(Y10/X10-1,"-")</f>
        <v>-3.0078587373900678E-3</v>
      </c>
      <c r="AA10" s="165">
        <f t="shared" si="2"/>
        <v>9.6519216823785392E-2</v>
      </c>
      <c r="AB10" s="164">
        <f>Y10/Y$8</f>
        <v>8.0721616542261274E-2</v>
      </c>
    </row>
    <row r="11" spans="1:28" x14ac:dyDescent="0.25">
      <c r="A11" s="161"/>
      <c r="B11" s="162" t="s">
        <v>100</v>
      </c>
      <c r="C11" s="163">
        <v>89062</v>
      </c>
      <c r="D11" s="163">
        <v>39408</v>
      </c>
      <c r="E11" s="163">
        <v>38740</v>
      </c>
      <c r="F11" s="163">
        <v>70150</v>
      </c>
      <c r="G11" s="163">
        <v>83932</v>
      </c>
      <c r="H11" s="163">
        <v>87881</v>
      </c>
      <c r="I11" s="164">
        <f>IFERROR(H11/G11-1,"-")</f>
        <v>4.7049992851355915E-2</v>
      </c>
      <c r="J11" s="165">
        <f>IFERROR(H11/C11-1,"-")</f>
        <v>-1.3260425321686031E-2</v>
      </c>
      <c r="K11" s="164">
        <f>H11/H$8</f>
        <v>0.12666673392937702</v>
      </c>
      <c r="L11" s="163">
        <v>422413</v>
      </c>
      <c r="M11" s="163">
        <v>176045</v>
      </c>
      <c r="N11" s="163">
        <v>274373</v>
      </c>
      <c r="O11" s="163">
        <v>419865</v>
      </c>
      <c r="P11" s="163">
        <v>420698</v>
      </c>
      <c r="Q11" s="163">
        <v>423448</v>
      </c>
      <c r="R11" s="164">
        <f>IFERROR(Q11/P11-1,"-")</f>
        <v>6.5367555823891976E-3</v>
      </c>
      <c r="S11" s="165">
        <f>IFERROR(Q11/L11-1,"-")</f>
        <v>2.4502086820243907E-3</v>
      </c>
      <c r="T11" s="164">
        <f>Q11/Q$8</f>
        <v>0.13069455324134516</v>
      </c>
      <c r="U11" s="163">
        <v>511475</v>
      </c>
      <c r="V11" s="163">
        <v>313113</v>
      </c>
      <c r="W11" s="163">
        <v>490015</v>
      </c>
      <c r="X11" s="163">
        <v>504630</v>
      </c>
      <c r="Y11" s="163">
        <v>511329</v>
      </c>
      <c r="Z11" s="164">
        <f>IFERROR(Y11/X11-1,"-")</f>
        <v>1.327507282563456E-2</v>
      </c>
      <c r="AA11" s="165">
        <f t="shared" si="2"/>
        <v>-2.8544894667381637E-4</v>
      </c>
      <c r="AB11" s="164">
        <f>Y11/Y$8</f>
        <v>0.12998417043763771</v>
      </c>
    </row>
    <row r="12" spans="1:28" x14ac:dyDescent="0.25">
      <c r="A12" s="1"/>
      <c r="B12" s="157" t="s">
        <v>107</v>
      </c>
      <c r="C12" s="158">
        <v>505510</v>
      </c>
      <c r="D12" s="158">
        <v>157033</v>
      </c>
      <c r="E12" s="158">
        <v>178141</v>
      </c>
      <c r="F12" s="158">
        <v>449596</v>
      </c>
      <c r="G12" s="158">
        <v>482884</v>
      </c>
      <c r="H12" s="158">
        <v>495535</v>
      </c>
      <c r="I12" s="159">
        <f>IFERROR(H12/G12-1,"-")</f>
        <v>2.6198838644477807E-2</v>
      </c>
      <c r="J12" s="160">
        <f>IFERROR(H12/C12-1,"-")</f>
        <v>-1.9732547328440542E-2</v>
      </c>
      <c r="K12" s="159">
        <f>H12/H$8</f>
        <v>0.71423629678421785</v>
      </c>
      <c r="L12" s="158">
        <v>1963563</v>
      </c>
      <c r="M12" s="158">
        <v>618197</v>
      </c>
      <c r="N12" s="158">
        <v>817034</v>
      </c>
      <c r="O12" s="158">
        <v>2189690</v>
      </c>
      <c r="P12" s="158">
        <v>2444961</v>
      </c>
      <c r="Q12" s="158">
        <v>2609374</v>
      </c>
      <c r="R12" s="159">
        <f>IFERROR(Q12/P12-1,"-")</f>
        <v>6.7245653407150385E-2</v>
      </c>
      <c r="S12" s="160">
        <f>IFERROR(Q12/L12-1,"-")</f>
        <v>0.32889751945825019</v>
      </c>
      <c r="T12" s="159">
        <f>Q12/Q$8</f>
        <v>0.80536681993912307</v>
      </c>
      <c r="U12" s="158">
        <v>2469073</v>
      </c>
      <c r="V12" s="158">
        <v>995175</v>
      </c>
      <c r="W12" s="158">
        <v>2639286</v>
      </c>
      <c r="X12" s="158">
        <v>2927845</v>
      </c>
      <c r="Y12" s="158">
        <v>3104909</v>
      </c>
      <c r="Z12" s="159">
        <f>IFERROR(Y12/X12-1,"-")</f>
        <v>6.0475879016819611E-2</v>
      </c>
      <c r="AA12" s="160">
        <f t="shared" si="2"/>
        <v>0.25752013002450713</v>
      </c>
      <c r="AB12" s="159">
        <f>Y12/Y$8</f>
        <v>0.78929421302010105</v>
      </c>
    </row>
    <row r="13" spans="1:28" s="56" customFormat="1" x14ac:dyDescent="0.25">
      <c r="B13" s="162" t="s">
        <v>110</v>
      </c>
      <c r="C13" s="163">
        <v>180115</v>
      </c>
      <c r="D13" s="163">
        <v>52387</v>
      </c>
      <c r="E13" s="163">
        <v>42548</v>
      </c>
      <c r="F13" s="163">
        <v>168258</v>
      </c>
      <c r="G13" s="163">
        <v>188850</v>
      </c>
      <c r="H13" s="163">
        <v>187397</v>
      </c>
      <c r="I13" s="164">
        <f t="shared" ref="I13:I20" si="3">IFERROR(H13/G13-1,"-")</f>
        <v>-7.6939369870266949E-3</v>
      </c>
      <c r="J13" s="165">
        <f t="shared" ref="J13:J20" si="4">IFERROR(H13/C13-1,"-")</f>
        <v>4.0429725453182686E-2</v>
      </c>
      <c r="K13" s="164">
        <f t="shared" ref="K13:K20" si="5">H13/H$8</f>
        <v>0.2701035028978217</v>
      </c>
      <c r="L13" s="163">
        <v>877739</v>
      </c>
      <c r="M13" s="163">
        <v>241190</v>
      </c>
      <c r="N13" s="163">
        <v>234137</v>
      </c>
      <c r="O13" s="163">
        <v>1035310</v>
      </c>
      <c r="P13" s="163">
        <v>1153295</v>
      </c>
      <c r="Q13" s="163">
        <v>1224480</v>
      </c>
      <c r="R13" s="164">
        <f t="shared" ref="R13:R20" si="6">IFERROR(Q13/P13-1,"-")</f>
        <v>6.1723149757867635E-2</v>
      </c>
      <c r="S13" s="165">
        <f t="shared" ref="S13:S20" si="7">IFERROR(Q13/L13-1,"-")</f>
        <v>0.39503884412108836</v>
      </c>
      <c r="T13" s="164">
        <f t="shared" ref="T13:T20" si="8">Q13/Q$8</f>
        <v>0.37792802552606775</v>
      </c>
      <c r="U13" s="163">
        <v>1057854</v>
      </c>
      <c r="V13" s="163">
        <v>276685</v>
      </c>
      <c r="W13" s="163">
        <v>1203568</v>
      </c>
      <c r="X13" s="163">
        <v>1342145</v>
      </c>
      <c r="Y13" s="163">
        <v>1411877</v>
      </c>
      <c r="Z13" s="164">
        <f t="shared" ref="Z13:Z20" si="9">IFERROR(Y13/X13-1,"-")</f>
        <v>5.1955638176202967E-2</v>
      </c>
      <c r="AA13" s="165">
        <f t="shared" si="2"/>
        <v>0.3346614939301642</v>
      </c>
      <c r="AB13" s="164">
        <f t="shared" ref="AB13:AB20" si="10">Y13/Y$8</f>
        <v>0.35891111320691882</v>
      </c>
    </row>
    <row r="14" spans="1:28" s="56" customFormat="1" x14ac:dyDescent="0.25">
      <c r="B14" s="162" t="s">
        <v>113</v>
      </c>
      <c r="C14" s="163">
        <v>75018</v>
      </c>
      <c r="D14" s="163">
        <v>23057</v>
      </c>
      <c r="E14" s="163">
        <v>31807</v>
      </c>
      <c r="F14" s="163">
        <v>57586</v>
      </c>
      <c r="G14" s="163">
        <v>64971</v>
      </c>
      <c r="H14" s="163">
        <v>66072</v>
      </c>
      <c r="I14" s="164">
        <f t="shared" si="3"/>
        <v>1.6946022071385736E-2</v>
      </c>
      <c r="J14" s="165">
        <f t="shared" si="4"/>
        <v>-0.11925137966887944</v>
      </c>
      <c r="K14" s="164">
        <f t="shared" si="5"/>
        <v>9.5232467133758145E-2</v>
      </c>
      <c r="L14" s="163">
        <v>308063</v>
      </c>
      <c r="M14" s="163">
        <v>88171</v>
      </c>
      <c r="N14" s="163">
        <v>132166</v>
      </c>
      <c r="O14" s="163">
        <v>247242</v>
      </c>
      <c r="P14" s="163">
        <v>280066</v>
      </c>
      <c r="Q14" s="163">
        <v>288640</v>
      </c>
      <c r="R14" s="164">
        <f t="shared" si="6"/>
        <v>3.0614212364228344E-2</v>
      </c>
      <c r="S14" s="165">
        <f t="shared" si="7"/>
        <v>-6.3048791967876716E-2</v>
      </c>
      <c r="T14" s="164">
        <f t="shared" si="8"/>
        <v>8.9086914680390206E-2</v>
      </c>
      <c r="U14" s="163">
        <v>383081</v>
      </c>
      <c r="V14" s="163">
        <v>163973</v>
      </c>
      <c r="W14" s="163">
        <v>304828</v>
      </c>
      <c r="X14" s="163">
        <v>345037</v>
      </c>
      <c r="Y14" s="163">
        <v>354712</v>
      </c>
      <c r="Z14" s="164">
        <f t="shared" si="9"/>
        <v>2.8040471021948399E-2</v>
      </c>
      <c r="AA14" s="165">
        <f t="shared" si="2"/>
        <v>-7.4054834356180543E-2</v>
      </c>
      <c r="AB14" s="164">
        <f t="shared" si="10"/>
        <v>9.0170800139001195E-2</v>
      </c>
    </row>
    <row r="15" spans="1:28" x14ac:dyDescent="0.25">
      <c r="A15" s="1"/>
      <c r="B15" s="162" t="s">
        <v>116</v>
      </c>
      <c r="C15" s="163">
        <v>28822</v>
      </c>
      <c r="D15" s="163">
        <v>10399</v>
      </c>
      <c r="E15" s="163">
        <v>19398</v>
      </c>
      <c r="F15" s="163">
        <v>29185</v>
      </c>
      <c r="G15" s="163">
        <v>31987</v>
      </c>
      <c r="H15" s="163">
        <v>31292</v>
      </c>
      <c r="I15" s="164">
        <f t="shared" si="3"/>
        <v>-2.1727576828086459E-2</v>
      </c>
      <c r="J15" s="165">
        <f t="shared" si="4"/>
        <v>8.5698424814377949E-2</v>
      </c>
      <c r="K15" s="164">
        <f t="shared" si="5"/>
        <v>4.5102529990760989E-2</v>
      </c>
      <c r="L15" s="163">
        <v>100608</v>
      </c>
      <c r="M15" s="163">
        <v>34513</v>
      </c>
      <c r="N15" s="163">
        <v>73172</v>
      </c>
      <c r="O15" s="163">
        <v>121870</v>
      </c>
      <c r="P15" s="163">
        <v>132108</v>
      </c>
      <c r="Q15" s="163">
        <v>147946</v>
      </c>
      <c r="R15" s="164">
        <f t="shared" si="6"/>
        <v>0.11988675931813364</v>
      </c>
      <c r="S15" s="165">
        <f>IFERROR(Q15/L15-1,"-")</f>
        <v>0.47051924300254444</v>
      </c>
      <c r="T15" s="164">
        <f t="shared" si="8"/>
        <v>4.5662599360119904E-2</v>
      </c>
      <c r="U15" s="163">
        <v>129430</v>
      </c>
      <c r="V15" s="163">
        <v>92570</v>
      </c>
      <c r="W15" s="163">
        <v>151055</v>
      </c>
      <c r="X15" s="163">
        <v>164095</v>
      </c>
      <c r="Y15" s="163">
        <v>179238</v>
      </c>
      <c r="Z15" s="164">
        <f t="shared" si="9"/>
        <v>9.2281909869283085E-2</v>
      </c>
      <c r="AA15" s="165">
        <f t="shared" si="2"/>
        <v>0.38482577454994971</v>
      </c>
      <c r="AB15" s="164">
        <f t="shared" si="10"/>
        <v>4.5563820438311357E-2</v>
      </c>
    </row>
    <row r="16" spans="1:28" x14ac:dyDescent="0.25">
      <c r="A16" s="1"/>
      <c r="B16" s="162" t="s">
        <v>123</v>
      </c>
      <c r="C16" s="163">
        <v>14257</v>
      </c>
      <c r="D16" s="163">
        <v>4254</v>
      </c>
      <c r="E16" s="163">
        <v>8300</v>
      </c>
      <c r="F16" s="163">
        <v>17949</v>
      </c>
      <c r="G16" s="163">
        <v>13473</v>
      </c>
      <c r="H16" s="163">
        <v>12775</v>
      </c>
      <c r="I16" s="164">
        <f t="shared" si="3"/>
        <v>-5.1807318340384434E-2</v>
      </c>
      <c r="J16" s="165">
        <f t="shared" si="4"/>
        <v>-0.10394893736410182</v>
      </c>
      <c r="K16" s="164">
        <f t="shared" si="5"/>
        <v>1.8413166963823713E-2</v>
      </c>
      <c r="L16" s="163">
        <v>70146</v>
      </c>
      <c r="M16" s="163">
        <v>22193</v>
      </c>
      <c r="N16" s="163">
        <v>48628</v>
      </c>
      <c r="O16" s="163">
        <v>96831</v>
      </c>
      <c r="P16" s="163">
        <v>94543</v>
      </c>
      <c r="Q16" s="163">
        <v>104931</v>
      </c>
      <c r="R16" s="164">
        <f t="shared" si="6"/>
        <v>0.10987592947124591</v>
      </c>
      <c r="S16" s="165">
        <f t="shared" si="7"/>
        <v>0.49589427764947391</v>
      </c>
      <c r="T16" s="164">
        <f t="shared" si="8"/>
        <v>3.2386291034950193E-2</v>
      </c>
      <c r="U16" s="163">
        <v>84403</v>
      </c>
      <c r="V16" s="163">
        <v>56928</v>
      </c>
      <c r="W16" s="163">
        <v>114780</v>
      </c>
      <c r="X16" s="163">
        <v>108016</v>
      </c>
      <c r="Y16" s="163">
        <v>117706</v>
      </c>
      <c r="Z16" s="164">
        <f t="shared" si="9"/>
        <v>8.9708932010072573E-2</v>
      </c>
      <c r="AA16" s="165">
        <f t="shared" si="2"/>
        <v>0.39457128301126732</v>
      </c>
      <c r="AB16" s="164">
        <f t="shared" si="10"/>
        <v>2.9921863937958895E-2</v>
      </c>
    </row>
    <row r="17" spans="1:28" x14ac:dyDescent="0.25">
      <c r="A17" s="56"/>
      <c r="B17" s="162" t="s">
        <v>119</v>
      </c>
      <c r="C17" s="163">
        <v>11302</v>
      </c>
      <c r="D17" s="163">
        <v>4907</v>
      </c>
      <c r="E17" s="163">
        <v>5233</v>
      </c>
      <c r="F17" s="163">
        <v>9402</v>
      </c>
      <c r="G17" s="163">
        <v>9469</v>
      </c>
      <c r="H17" s="163">
        <v>8804</v>
      </c>
      <c r="I17" s="164">
        <f t="shared" si="3"/>
        <v>-7.0229168866828617E-2</v>
      </c>
      <c r="J17" s="165">
        <f t="shared" si="4"/>
        <v>-0.22102282781808524</v>
      </c>
      <c r="K17" s="164">
        <f t="shared" si="5"/>
        <v>1.268959075925667E-2</v>
      </c>
      <c r="L17" s="163">
        <v>96491</v>
      </c>
      <c r="M17" s="163">
        <v>41614</v>
      </c>
      <c r="N17" s="163">
        <v>65010</v>
      </c>
      <c r="O17" s="163">
        <v>109120</v>
      </c>
      <c r="P17" s="163">
        <v>112532</v>
      </c>
      <c r="Q17" s="163">
        <v>118779</v>
      </c>
      <c r="R17" s="164">
        <f t="shared" si="6"/>
        <v>5.5513098496427604E-2</v>
      </c>
      <c r="S17" s="165">
        <f t="shared" si="7"/>
        <v>0.23098527323791851</v>
      </c>
      <c r="T17" s="164">
        <f t="shared" si="8"/>
        <v>3.6660388854012155E-2</v>
      </c>
      <c r="U17" s="163">
        <v>107793</v>
      </c>
      <c r="V17" s="163">
        <v>70243</v>
      </c>
      <c r="W17" s="163">
        <v>118522</v>
      </c>
      <c r="X17" s="163">
        <v>122001</v>
      </c>
      <c r="Y17" s="163">
        <v>127583</v>
      </c>
      <c r="Z17" s="164">
        <f t="shared" si="9"/>
        <v>4.5753723330136609E-2</v>
      </c>
      <c r="AA17" s="165">
        <f t="shared" si="2"/>
        <v>0.18359262660840692</v>
      </c>
      <c r="AB17" s="164">
        <f t="shared" si="10"/>
        <v>3.2432681144517778E-2</v>
      </c>
    </row>
    <row r="18" spans="1:28" x14ac:dyDescent="0.25">
      <c r="A18" s="56"/>
      <c r="B18" s="162" t="s">
        <v>128</v>
      </c>
      <c r="C18" s="163">
        <v>11406</v>
      </c>
      <c r="D18" s="163">
        <v>3311</v>
      </c>
      <c r="E18" s="163">
        <v>1467</v>
      </c>
      <c r="F18" s="163">
        <v>4980</v>
      </c>
      <c r="G18" s="163">
        <v>5343</v>
      </c>
      <c r="H18" s="163">
        <v>4560</v>
      </c>
      <c r="I18" s="164">
        <f t="shared" si="3"/>
        <v>-0.14654688377316116</v>
      </c>
      <c r="J18" s="165">
        <f t="shared" si="4"/>
        <v>-0.60021041557075216</v>
      </c>
      <c r="K18" s="164">
        <f t="shared" si="5"/>
        <v>6.5725276990243548E-3</v>
      </c>
      <c r="L18" s="163">
        <v>27959</v>
      </c>
      <c r="M18" s="163">
        <v>14885</v>
      </c>
      <c r="N18" s="163">
        <v>9402</v>
      </c>
      <c r="O18" s="163">
        <v>30731</v>
      </c>
      <c r="P18" s="163">
        <v>34471</v>
      </c>
      <c r="Q18" s="163">
        <v>32018</v>
      </c>
      <c r="R18" s="164">
        <f t="shared" si="6"/>
        <v>-7.1161265991703138E-2</v>
      </c>
      <c r="S18" s="165">
        <f t="shared" si="7"/>
        <v>0.14517686612539782</v>
      </c>
      <c r="T18" s="164">
        <f t="shared" si="8"/>
        <v>9.8821536662858003E-3</v>
      </c>
      <c r="U18" s="163">
        <v>39365</v>
      </c>
      <c r="V18" s="163">
        <v>10869</v>
      </c>
      <c r="W18" s="163">
        <v>35711</v>
      </c>
      <c r="X18" s="163">
        <v>39814</v>
      </c>
      <c r="Y18" s="163">
        <v>36578</v>
      </c>
      <c r="Z18" s="164">
        <f t="shared" si="9"/>
        <v>-8.1277942432310235E-2</v>
      </c>
      <c r="AA18" s="165">
        <f t="shared" si="2"/>
        <v>-7.0798933062365066E-2</v>
      </c>
      <c r="AB18" s="164">
        <f t="shared" si="10"/>
        <v>9.2984379651220878E-3</v>
      </c>
    </row>
    <row r="19" spans="1:28" x14ac:dyDescent="0.25">
      <c r="A19" s="56"/>
      <c r="B19" s="162" t="s">
        <v>131</v>
      </c>
      <c r="C19" s="163">
        <v>9549</v>
      </c>
      <c r="D19" s="163">
        <v>3393</v>
      </c>
      <c r="E19" s="163">
        <v>1145</v>
      </c>
      <c r="F19" s="163">
        <v>2908</v>
      </c>
      <c r="G19" s="163">
        <v>3724</v>
      </c>
      <c r="H19" s="163">
        <v>2867</v>
      </c>
      <c r="I19" s="164">
        <f t="shared" si="3"/>
        <v>-0.23012889366272826</v>
      </c>
      <c r="J19" s="165">
        <f t="shared" si="4"/>
        <v>-0.69975913708241699</v>
      </c>
      <c r="K19" s="164">
        <f t="shared" si="5"/>
        <v>4.1323326563821984E-3</v>
      </c>
      <c r="L19" s="163">
        <v>40396</v>
      </c>
      <c r="M19" s="163">
        <v>21863</v>
      </c>
      <c r="N19" s="163">
        <v>7375</v>
      </c>
      <c r="O19" s="163">
        <v>25453</v>
      </c>
      <c r="P19" s="163">
        <v>33746</v>
      </c>
      <c r="Q19" s="163">
        <v>31088</v>
      </c>
      <c r="R19" s="164">
        <f t="shared" si="6"/>
        <v>-7.8764890653707065E-2</v>
      </c>
      <c r="S19" s="165">
        <f t="shared" si="7"/>
        <v>-0.230418853351817</v>
      </c>
      <c r="T19" s="164">
        <f t="shared" si="8"/>
        <v>9.5951150345896987E-3</v>
      </c>
      <c r="U19" s="163">
        <v>49945</v>
      </c>
      <c r="V19" s="163">
        <v>8520</v>
      </c>
      <c r="W19" s="163">
        <v>28361</v>
      </c>
      <c r="X19" s="163">
        <v>37470</v>
      </c>
      <c r="Y19" s="163">
        <v>33955</v>
      </c>
      <c r="Z19" s="164">
        <f t="shared" si="9"/>
        <v>-9.3808380037363248E-2</v>
      </c>
      <c r="AA19" s="165">
        <f t="shared" si="2"/>
        <v>-0.32015216738412255</v>
      </c>
      <c r="AB19" s="164">
        <f t="shared" si="10"/>
        <v>8.631649108910287E-3</v>
      </c>
    </row>
    <row r="20" spans="1:28" x14ac:dyDescent="0.25">
      <c r="A20" s="56"/>
      <c r="B20" s="168" t="s">
        <v>145</v>
      </c>
      <c r="C20" s="169">
        <f t="shared" ref="C20:H20" si="11">C12-SUM(C13:C19)</f>
        <v>175041</v>
      </c>
      <c r="D20" s="169">
        <f t="shared" si="11"/>
        <v>55325</v>
      </c>
      <c r="E20" s="169">
        <f t="shared" si="11"/>
        <v>68243</v>
      </c>
      <c r="F20" s="169">
        <f t="shared" si="11"/>
        <v>159328</v>
      </c>
      <c r="G20" s="169">
        <f t="shared" si="11"/>
        <v>165067</v>
      </c>
      <c r="H20" s="169">
        <f t="shared" si="11"/>
        <v>181768</v>
      </c>
      <c r="I20" s="170">
        <f t="shared" si="3"/>
        <v>0.10117709778453587</v>
      </c>
      <c r="J20" s="171">
        <f t="shared" si="4"/>
        <v>3.8430996166612497E-2</v>
      </c>
      <c r="K20" s="170">
        <f t="shared" si="5"/>
        <v>0.26199017868339008</v>
      </c>
      <c r="L20" s="169">
        <f t="shared" ref="L20:Q20" si="12">L12-SUM(L13:L19)</f>
        <v>442161</v>
      </c>
      <c r="M20" s="169">
        <f t="shared" si="12"/>
        <v>153768</v>
      </c>
      <c r="N20" s="169">
        <f t="shared" si="12"/>
        <v>247144</v>
      </c>
      <c r="O20" s="169">
        <f t="shared" si="12"/>
        <v>523133</v>
      </c>
      <c r="P20" s="169">
        <f t="shared" si="12"/>
        <v>604200</v>
      </c>
      <c r="Q20" s="169">
        <f t="shared" si="12"/>
        <v>661492</v>
      </c>
      <c r="R20" s="170">
        <f t="shared" si="6"/>
        <v>9.482290632240975E-2</v>
      </c>
      <c r="S20" s="171">
        <f t="shared" si="7"/>
        <v>0.49604329644631706</v>
      </c>
      <c r="T20" s="170">
        <f t="shared" si="8"/>
        <v>0.20416533178270743</v>
      </c>
      <c r="U20" s="169">
        <f>U12-SUM(U13:U19)</f>
        <v>617202</v>
      </c>
      <c r="V20" s="169">
        <f>V12-SUM(V13:V19)</f>
        <v>315387</v>
      </c>
      <c r="W20" s="169">
        <f>W12-SUM(W13:W19)</f>
        <v>682461</v>
      </c>
      <c r="X20" s="169">
        <f>X12-SUM(X13:X19)</f>
        <v>769267</v>
      </c>
      <c r="Y20" s="169">
        <f>Y12-SUM(Y13:Y19)</f>
        <v>843260</v>
      </c>
      <c r="Z20" s="170">
        <f t="shared" si="9"/>
        <v>9.6186369621990897E-2</v>
      </c>
      <c r="AA20" s="171">
        <f t="shared" si="2"/>
        <v>0.36626258502078746</v>
      </c>
      <c r="AB20" s="170">
        <f t="shared" si="10"/>
        <v>0.2143638470793606</v>
      </c>
    </row>
    <row r="21" spans="1:28" x14ac:dyDescent="0.25">
      <c r="A21" s="56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</row>
    <row r="22" spans="1:28" x14ac:dyDescent="0.25">
      <c r="A22" s="56"/>
      <c r="B22" s="154" t="s">
        <v>68</v>
      </c>
      <c r="C22" s="176">
        <f t="shared" ref="C22:H22" si="13">C23+C26</f>
        <v>198962</v>
      </c>
      <c r="D22" s="176">
        <f t="shared" si="13"/>
        <v>40634</v>
      </c>
      <c r="E22" s="176">
        <f t="shared" si="13"/>
        <v>53819</v>
      </c>
      <c r="F22" s="176">
        <f t="shared" si="13"/>
        <v>149316</v>
      </c>
      <c r="G22" s="176">
        <f t="shared" si="13"/>
        <v>151939</v>
      </c>
      <c r="H22" s="176">
        <f t="shared" si="13"/>
        <v>140767</v>
      </c>
      <c r="I22" s="177">
        <f>IFERROR(H22/G22-1,"-")</f>
        <v>-7.3529508552774514E-2</v>
      </c>
      <c r="J22" s="177">
        <f>IFERROR(H22/C22-1,"-")</f>
        <v>-0.29249303887174438</v>
      </c>
      <c r="K22" s="177">
        <f>H22/H$8</f>
        <v>0.20289364180012309</v>
      </c>
      <c r="L22" s="176">
        <f t="shared" ref="L22:Q22" si="14">L23+L26</f>
        <v>1059635</v>
      </c>
      <c r="M22" s="176">
        <f t="shared" si="14"/>
        <v>351474</v>
      </c>
      <c r="N22" s="176">
        <f t="shared" si="14"/>
        <v>600383</v>
      </c>
      <c r="O22" s="176">
        <f t="shared" si="14"/>
        <v>1214732</v>
      </c>
      <c r="P22" s="176">
        <f t="shared" si="14"/>
        <v>1261328</v>
      </c>
      <c r="Q22" s="176">
        <f t="shared" si="14"/>
        <v>1305331</v>
      </c>
      <c r="R22" s="177">
        <f>IFERROR(Q22/P22-1,"-")</f>
        <v>3.4886246876308036E-2</v>
      </c>
      <c r="S22" s="177">
        <f>IFERROR(Q22/L22-1,"-")</f>
        <v>0.23186852076422548</v>
      </c>
      <c r="T22" s="177">
        <f>Q22/Q$8</f>
        <v>0.40288217650591884</v>
      </c>
      <c r="U22" s="176">
        <f>U23+U26</f>
        <v>1258597</v>
      </c>
      <c r="V22" s="176">
        <f>V23+V26</f>
        <v>654202</v>
      </c>
      <c r="W22" s="176">
        <f>W23+W26</f>
        <v>1364048</v>
      </c>
      <c r="X22" s="176">
        <f>X23+X26</f>
        <v>1413267</v>
      </c>
      <c r="Y22" s="176">
        <f>Y23+Y26</f>
        <v>1446098</v>
      </c>
      <c r="Z22" s="177">
        <f>IFERROR(Y22/X22-1,"-")</f>
        <v>2.3230571434838643E-2</v>
      </c>
      <c r="AA22" s="177">
        <f t="shared" ref="AA22:AA34" si="15">IFERROR(Y22/U22-1,"-")</f>
        <v>0.14897620127808975</v>
      </c>
      <c r="AB22" s="177">
        <f>Y22/Y$8</f>
        <v>0.36761038177284489</v>
      </c>
    </row>
    <row r="23" spans="1:28" x14ac:dyDescent="0.25">
      <c r="A23" s="56"/>
      <c r="B23" s="157" t="s">
        <v>97</v>
      </c>
      <c r="C23" s="158">
        <v>18516</v>
      </c>
      <c r="D23" s="158">
        <v>2639</v>
      </c>
      <c r="E23" s="158">
        <v>8189</v>
      </c>
      <c r="F23" s="158">
        <v>11686</v>
      </c>
      <c r="G23" s="158">
        <v>11087</v>
      </c>
      <c r="H23" s="158">
        <v>7216</v>
      </c>
      <c r="I23" s="159">
        <f>IFERROR(H23/G23-1,"-")</f>
        <v>-0.34914765040137097</v>
      </c>
      <c r="J23" s="160">
        <f>IFERROR(H23/C23-1,"-")</f>
        <v>-0.61028299848779433</v>
      </c>
      <c r="K23" s="159">
        <f>H23/H$8</f>
        <v>1.0400736814947312E-2</v>
      </c>
      <c r="L23" s="158">
        <v>153393</v>
      </c>
      <c r="M23" s="158">
        <v>74356</v>
      </c>
      <c r="N23" s="158">
        <v>186126</v>
      </c>
      <c r="O23" s="158">
        <v>151334</v>
      </c>
      <c r="P23" s="158">
        <v>122375</v>
      </c>
      <c r="Q23" s="158">
        <v>111965</v>
      </c>
      <c r="R23" s="159">
        <f>IFERROR(Q23/P23-1,"-")</f>
        <v>-8.5066394279877389E-2</v>
      </c>
      <c r="S23" s="160">
        <f>IFERROR(Q23/L23-1,"-")</f>
        <v>-0.2700775133154707</v>
      </c>
      <c r="T23" s="159">
        <f>Q23/Q$8</f>
        <v>3.4557290750380713E-2</v>
      </c>
      <c r="U23" s="158">
        <v>171909</v>
      </c>
      <c r="V23" s="158">
        <v>194315</v>
      </c>
      <c r="W23" s="158">
        <v>163020</v>
      </c>
      <c r="X23" s="158">
        <v>133462</v>
      </c>
      <c r="Y23" s="158">
        <v>119181</v>
      </c>
      <c r="Z23" s="159">
        <f>IFERROR(Y23/X23-1,"-")</f>
        <v>-0.10700424090752425</v>
      </c>
      <c r="AA23" s="160">
        <f t="shared" si="15"/>
        <v>-0.30672041603406452</v>
      </c>
      <c r="AB23" s="159">
        <f>Y23/Y$8</f>
        <v>3.0296821453365836E-2</v>
      </c>
    </row>
    <row r="24" spans="1:28" x14ac:dyDescent="0.25">
      <c r="A24" s="56"/>
      <c r="B24" s="162" t="s">
        <v>103</v>
      </c>
      <c r="C24" s="163">
        <v>9184</v>
      </c>
      <c r="D24" s="163">
        <v>1649</v>
      </c>
      <c r="E24" s="163">
        <v>4067</v>
      </c>
      <c r="F24" s="163">
        <v>5637</v>
      </c>
      <c r="G24" s="163">
        <v>5291</v>
      </c>
      <c r="H24" s="163">
        <v>2301</v>
      </c>
      <c r="I24" s="164">
        <f>IFERROR(H24/G24-1,"-")</f>
        <v>-0.56511056511056512</v>
      </c>
      <c r="J24" s="165">
        <f>IFERROR(H24/C24-1,"-")</f>
        <v>-0.74945557491289194</v>
      </c>
      <c r="K24" s="164">
        <f>H24/H$8</f>
        <v>3.3165320691787366E-3</v>
      </c>
      <c r="L24" s="163">
        <v>70248</v>
      </c>
      <c r="M24" s="163">
        <v>37476</v>
      </c>
      <c r="N24" s="163">
        <v>88262</v>
      </c>
      <c r="O24" s="163">
        <v>59312</v>
      </c>
      <c r="P24" s="163">
        <v>46944</v>
      </c>
      <c r="Q24" s="163">
        <v>39058</v>
      </c>
      <c r="R24" s="164">
        <f>IFERROR(Q24/P24-1,"-")</f>
        <v>-0.16798738922972056</v>
      </c>
      <c r="S24" s="165">
        <f>IFERROR(Q24/L24-1,"-")</f>
        <v>-0.44399840564855941</v>
      </c>
      <c r="T24" s="164">
        <f>Q24/Q$8</f>
        <v>1.2055005243856293E-2</v>
      </c>
      <c r="U24" s="163">
        <v>79432</v>
      </c>
      <c r="V24" s="163">
        <v>92329</v>
      </c>
      <c r="W24" s="163">
        <v>64949</v>
      </c>
      <c r="X24" s="163">
        <v>52235</v>
      </c>
      <c r="Y24" s="163">
        <v>41359</v>
      </c>
      <c r="Z24" s="164">
        <f>IFERROR(Y24/X24-1,"-")</f>
        <v>-0.20821288408155447</v>
      </c>
      <c r="AA24" s="165">
        <f t="shared" si="15"/>
        <v>-0.4793156410514654</v>
      </c>
      <c r="AB24" s="164">
        <f>Y24/Y$8</f>
        <v>1.0513808732010618E-2</v>
      </c>
    </row>
    <row r="25" spans="1:28" x14ac:dyDescent="0.25">
      <c r="A25" s="56"/>
      <c r="B25" s="162" t="s">
        <v>100</v>
      </c>
      <c r="C25" s="163">
        <v>9332</v>
      </c>
      <c r="D25" s="163">
        <v>990</v>
      </c>
      <c r="E25" s="163">
        <v>4122</v>
      </c>
      <c r="F25" s="163">
        <v>6049</v>
      </c>
      <c r="G25" s="163">
        <v>5796</v>
      </c>
      <c r="H25" s="163">
        <v>4915</v>
      </c>
      <c r="I25" s="164">
        <f>IFERROR(H25/G25-1,"-")</f>
        <v>-0.15200138026224985</v>
      </c>
      <c r="J25" s="165">
        <f>IFERROR(H25/C25-1,"-")</f>
        <v>-0.47331761680240036</v>
      </c>
      <c r="K25" s="164">
        <f>H25/H$8</f>
        <v>7.0842047457685747E-3</v>
      </c>
      <c r="L25" s="163">
        <v>83145</v>
      </c>
      <c r="M25" s="163">
        <v>36880</v>
      </c>
      <c r="N25" s="163">
        <v>97864</v>
      </c>
      <c r="O25" s="163">
        <v>92022</v>
      </c>
      <c r="P25" s="163">
        <v>75431</v>
      </c>
      <c r="Q25" s="163">
        <v>72907</v>
      </c>
      <c r="R25" s="164">
        <f>IFERROR(Q25/P25-1,"-")</f>
        <v>-3.3461043867905715E-2</v>
      </c>
      <c r="S25" s="165">
        <f>IFERROR(Q25/L25-1,"-")</f>
        <v>-0.12313428348066635</v>
      </c>
      <c r="T25" s="164">
        <f>Q25/Q$8</f>
        <v>2.250228550652442E-2</v>
      </c>
      <c r="U25" s="163">
        <v>92477</v>
      </c>
      <c r="V25" s="163">
        <v>101986</v>
      </c>
      <c r="W25" s="163">
        <v>98071</v>
      </c>
      <c r="X25" s="163">
        <v>81227</v>
      </c>
      <c r="Y25" s="163">
        <v>77822</v>
      </c>
      <c r="Z25" s="164">
        <f>IFERROR(Y25/X25-1,"-")</f>
        <v>-4.1919558767404941E-2</v>
      </c>
      <c r="AA25" s="165">
        <f t="shared" si="15"/>
        <v>-0.15847183624036243</v>
      </c>
      <c r="AB25" s="164">
        <f>Y25/Y$8</f>
        <v>1.9783012721355214E-2</v>
      </c>
    </row>
    <row r="26" spans="1:28" x14ac:dyDescent="0.25">
      <c r="A26" s="56"/>
      <c r="B26" s="157" t="s">
        <v>107</v>
      </c>
      <c r="C26" s="158">
        <v>180446</v>
      </c>
      <c r="D26" s="158">
        <v>37995</v>
      </c>
      <c r="E26" s="158">
        <v>45630</v>
      </c>
      <c r="F26" s="158">
        <v>137630</v>
      </c>
      <c r="G26" s="158">
        <v>140852</v>
      </c>
      <c r="H26" s="158">
        <v>133551</v>
      </c>
      <c r="I26" s="159">
        <f>IFERROR(H26/G26-1,"-")</f>
        <v>-5.183454974015278E-2</v>
      </c>
      <c r="J26" s="160">
        <f>IFERROR(H26/C26-1,"-")</f>
        <v>-0.25988384336588233</v>
      </c>
      <c r="K26" s="159">
        <f>H26/H$8</f>
        <v>0.19249290498517577</v>
      </c>
      <c r="L26" s="158">
        <v>906242</v>
      </c>
      <c r="M26" s="158">
        <v>277118</v>
      </c>
      <c r="N26" s="158">
        <v>414257</v>
      </c>
      <c r="O26" s="158">
        <v>1063398</v>
      </c>
      <c r="P26" s="158">
        <v>1138953</v>
      </c>
      <c r="Q26" s="158">
        <v>1193366</v>
      </c>
      <c r="R26" s="159">
        <f>IFERROR(Q26/P26-1,"-")</f>
        <v>4.7774578933459155E-2</v>
      </c>
      <c r="S26" s="160">
        <f>IFERROR(Q26/L26-1,"-")</f>
        <v>0.31682927959639917</v>
      </c>
      <c r="T26" s="159">
        <f>Q26/Q$8</f>
        <v>0.36832488575553812</v>
      </c>
      <c r="U26" s="158">
        <v>1086688</v>
      </c>
      <c r="V26" s="158">
        <v>459887</v>
      </c>
      <c r="W26" s="158">
        <v>1201028</v>
      </c>
      <c r="X26" s="158">
        <v>1279805</v>
      </c>
      <c r="Y26" s="158">
        <v>1326917</v>
      </c>
      <c r="Z26" s="159">
        <f>IFERROR(Y26/X26-1,"-")</f>
        <v>3.681185805650089E-2</v>
      </c>
      <c r="AA26" s="160">
        <f t="shared" si="15"/>
        <v>0.22106529196972824</v>
      </c>
      <c r="AB26" s="159">
        <f>Y26/Y$8</f>
        <v>0.33731356031947907</v>
      </c>
    </row>
    <row r="27" spans="1:28" s="56" customFormat="1" x14ac:dyDescent="0.25">
      <c r="B27" s="162" t="s">
        <v>110</v>
      </c>
      <c r="C27" s="163">
        <v>73853</v>
      </c>
      <c r="D27" s="163">
        <v>14391</v>
      </c>
      <c r="E27" s="163">
        <v>12958</v>
      </c>
      <c r="F27" s="163">
        <v>60339</v>
      </c>
      <c r="G27" s="163">
        <v>63668</v>
      </c>
      <c r="H27" s="163">
        <v>58951</v>
      </c>
      <c r="I27" s="164">
        <f t="shared" ref="I27:I34" si="16">IFERROR(H27/G27-1,"-")</f>
        <v>-7.4087453665891867E-2</v>
      </c>
      <c r="J27" s="165">
        <f t="shared" ref="J27:J34" si="17">IFERROR(H27/C27-1,"-")</f>
        <v>-0.2017792100524014</v>
      </c>
      <c r="K27" s="164">
        <f t="shared" ref="K27:K34" si="18">H27/H$8</f>
        <v>8.4968657979207177E-2</v>
      </c>
      <c r="L27" s="163">
        <v>431773</v>
      </c>
      <c r="M27" s="163">
        <v>115658</v>
      </c>
      <c r="N27" s="163">
        <v>131652</v>
      </c>
      <c r="O27" s="163">
        <v>541691</v>
      </c>
      <c r="P27" s="163">
        <v>589310</v>
      </c>
      <c r="Q27" s="163">
        <v>616855</v>
      </c>
      <c r="R27" s="164">
        <f t="shared" ref="R27:R34" si="19">IFERROR(Q27/P27-1,"-")</f>
        <v>4.6741104002986589E-2</v>
      </c>
      <c r="S27" s="165">
        <f t="shared" ref="S27:S34" si="20">IFERROR(Q27/L27-1,"-")</f>
        <v>0.42865579830142231</v>
      </c>
      <c r="T27" s="164">
        <f t="shared" ref="T27:T34" si="21">Q27/Q$8</f>
        <v>0.19038840339236451</v>
      </c>
      <c r="U27" s="163">
        <v>505626</v>
      </c>
      <c r="V27" s="163">
        <v>144610</v>
      </c>
      <c r="W27" s="163">
        <v>602030</v>
      </c>
      <c r="X27" s="163">
        <v>652978</v>
      </c>
      <c r="Y27" s="163">
        <v>675806</v>
      </c>
      <c r="Z27" s="164">
        <f t="shared" ref="Z27:Z34" si="22">IFERROR(Y27/X27-1,"-")</f>
        <v>3.4959830193360242E-2</v>
      </c>
      <c r="AA27" s="165">
        <f t="shared" si="15"/>
        <v>0.33657288193249557</v>
      </c>
      <c r="AB27" s="164">
        <f t="shared" ref="AB27:AB34" si="23">Y27/Y$8</f>
        <v>0.1717956194285444</v>
      </c>
    </row>
    <row r="28" spans="1:28" s="56" customFormat="1" x14ac:dyDescent="0.25">
      <c r="B28" s="162" t="s">
        <v>113</v>
      </c>
      <c r="C28" s="163">
        <v>29777</v>
      </c>
      <c r="D28" s="163">
        <v>7008</v>
      </c>
      <c r="E28" s="163">
        <v>12108</v>
      </c>
      <c r="F28" s="163">
        <v>24852</v>
      </c>
      <c r="G28" s="163">
        <v>27690</v>
      </c>
      <c r="H28" s="163">
        <v>26999</v>
      </c>
      <c r="I28" s="164">
        <f t="shared" si="16"/>
        <v>-2.4954857349223536E-2</v>
      </c>
      <c r="J28" s="165">
        <f t="shared" si="17"/>
        <v>-9.3293481546159795E-2</v>
      </c>
      <c r="K28" s="164">
        <f t="shared" si="18"/>
        <v>3.891484108464003E-2</v>
      </c>
      <c r="L28" s="163">
        <v>129921</v>
      </c>
      <c r="M28" s="163">
        <v>35804</v>
      </c>
      <c r="N28" s="163">
        <v>70307</v>
      </c>
      <c r="O28" s="163">
        <v>117737</v>
      </c>
      <c r="P28" s="163">
        <v>125204</v>
      </c>
      <c r="Q28" s="163">
        <v>126252</v>
      </c>
      <c r="R28" s="164">
        <f t="shared" si="19"/>
        <v>8.3703396057634993E-3</v>
      </c>
      <c r="S28" s="165">
        <f t="shared" si="20"/>
        <v>-2.8240238298658404E-2</v>
      </c>
      <c r="T28" s="164">
        <f t="shared" si="21"/>
        <v>3.8966883149350831E-2</v>
      </c>
      <c r="U28" s="163">
        <v>159698</v>
      </c>
      <c r="V28" s="163">
        <v>82415</v>
      </c>
      <c r="W28" s="163">
        <v>142589</v>
      </c>
      <c r="X28" s="163">
        <v>152894</v>
      </c>
      <c r="Y28" s="163">
        <v>153251</v>
      </c>
      <c r="Z28" s="164">
        <f t="shared" si="22"/>
        <v>2.3349510118120254E-3</v>
      </c>
      <c r="AA28" s="165">
        <f t="shared" si="15"/>
        <v>-4.0369948277373502E-2</v>
      </c>
      <c r="AB28" s="164">
        <f t="shared" si="23"/>
        <v>3.8957704538053611E-2</v>
      </c>
    </row>
    <row r="29" spans="1:28" x14ac:dyDescent="0.25">
      <c r="A29" s="56"/>
      <c r="B29" s="162" t="s">
        <v>116</v>
      </c>
      <c r="C29" s="163">
        <v>8206</v>
      </c>
      <c r="D29" s="163">
        <v>2856</v>
      </c>
      <c r="E29" s="163">
        <v>4680</v>
      </c>
      <c r="F29" s="163">
        <v>3704</v>
      </c>
      <c r="G29" s="163">
        <v>2794</v>
      </c>
      <c r="H29" s="163">
        <v>2835</v>
      </c>
      <c r="I29" s="164">
        <f t="shared" si="16"/>
        <v>1.4674302075876833E-2</v>
      </c>
      <c r="J29" s="165">
        <f t="shared" si="17"/>
        <v>-0.65452108213502314</v>
      </c>
      <c r="K29" s="164">
        <f t="shared" si="18"/>
        <v>4.0862096549855358E-3</v>
      </c>
      <c r="L29" s="163">
        <v>31900</v>
      </c>
      <c r="M29" s="163">
        <v>12495</v>
      </c>
      <c r="N29" s="163">
        <v>26710</v>
      </c>
      <c r="O29" s="163">
        <v>44360</v>
      </c>
      <c r="P29" s="163">
        <v>40291</v>
      </c>
      <c r="Q29" s="163">
        <v>36295</v>
      </c>
      <c r="R29" s="164">
        <f t="shared" si="19"/>
        <v>-9.917847658285972E-2</v>
      </c>
      <c r="S29" s="165">
        <f t="shared" si="20"/>
        <v>0.13777429467084645</v>
      </c>
      <c r="T29" s="164">
        <f t="shared" si="21"/>
        <v>1.1202222728397875E-2</v>
      </c>
      <c r="U29" s="163">
        <v>40106</v>
      </c>
      <c r="V29" s="163">
        <v>31390</v>
      </c>
      <c r="W29" s="163">
        <v>48064</v>
      </c>
      <c r="X29" s="163">
        <v>43085</v>
      </c>
      <c r="Y29" s="163">
        <v>39130</v>
      </c>
      <c r="Z29" s="164">
        <f t="shared" si="22"/>
        <v>-9.1795288383428097E-2</v>
      </c>
      <c r="AA29" s="165">
        <f t="shared" si="15"/>
        <v>-2.433551089612529E-2</v>
      </c>
      <c r="AB29" s="164">
        <f t="shared" si="23"/>
        <v>9.9471780188973499E-3</v>
      </c>
    </row>
    <row r="30" spans="1:28" x14ac:dyDescent="0.25">
      <c r="A30" s="56"/>
      <c r="B30" s="162" t="s">
        <v>123</v>
      </c>
      <c r="C30" s="163">
        <v>7552</v>
      </c>
      <c r="D30" s="163">
        <v>1713</v>
      </c>
      <c r="E30" s="163">
        <v>3184</v>
      </c>
      <c r="F30" s="163">
        <v>7426</v>
      </c>
      <c r="G30" s="163">
        <v>3650</v>
      </c>
      <c r="H30" s="163">
        <v>2980</v>
      </c>
      <c r="I30" s="164">
        <f t="shared" si="16"/>
        <v>-0.18356164383561646</v>
      </c>
      <c r="J30" s="165">
        <f t="shared" si="17"/>
        <v>-0.60540254237288138</v>
      </c>
      <c r="K30" s="164">
        <f t="shared" si="18"/>
        <v>4.295204505064161E-3</v>
      </c>
      <c r="L30" s="163">
        <v>36824</v>
      </c>
      <c r="M30" s="163">
        <v>11356</v>
      </c>
      <c r="N30" s="163">
        <v>27969</v>
      </c>
      <c r="O30" s="163">
        <v>53131</v>
      </c>
      <c r="P30" s="163">
        <v>49875</v>
      </c>
      <c r="Q30" s="163">
        <v>53776</v>
      </c>
      <c r="R30" s="164">
        <f t="shared" si="19"/>
        <v>7.8215538847117738E-2</v>
      </c>
      <c r="S30" s="165">
        <f t="shared" si="20"/>
        <v>0.46035194438409732</v>
      </c>
      <c r="T30" s="164">
        <f t="shared" si="21"/>
        <v>1.6597623073214603E-2</v>
      </c>
      <c r="U30" s="163">
        <v>44376</v>
      </c>
      <c r="V30" s="163">
        <v>31153</v>
      </c>
      <c r="W30" s="163">
        <v>60557</v>
      </c>
      <c r="X30" s="163">
        <v>53525</v>
      </c>
      <c r="Y30" s="163">
        <v>56756</v>
      </c>
      <c r="Z30" s="164">
        <f t="shared" si="22"/>
        <v>6.0364315740308205E-2</v>
      </c>
      <c r="AA30" s="165">
        <f t="shared" si="15"/>
        <v>0.27897962862808723</v>
      </c>
      <c r="AB30" s="164">
        <f t="shared" si="23"/>
        <v>1.4427856775889036E-2</v>
      </c>
    </row>
    <row r="31" spans="1:28" x14ac:dyDescent="0.25">
      <c r="A31" s="56"/>
      <c r="B31" s="162" t="s">
        <v>119</v>
      </c>
      <c r="C31" s="163">
        <v>6422</v>
      </c>
      <c r="D31" s="163">
        <v>1328</v>
      </c>
      <c r="E31" s="163">
        <v>1702</v>
      </c>
      <c r="F31" s="163">
        <v>4039</v>
      </c>
      <c r="G31" s="163">
        <v>2859</v>
      </c>
      <c r="H31" s="163">
        <v>2297</v>
      </c>
      <c r="I31" s="164">
        <f t="shared" si="16"/>
        <v>-0.19657222805176633</v>
      </c>
      <c r="J31" s="165">
        <f t="shared" si="17"/>
        <v>-0.64232326378075366</v>
      </c>
      <c r="K31" s="164">
        <f t="shared" si="18"/>
        <v>3.3107666940041538E-3</v>
      </c>
      <c r="L31" s="163">
        <v>52795</v>
      </c>
      <c r="M31" s="163">
        <v>21856</v>
      </c>
      <c r="N31" s="163">
        <v>38936</v>
      </c>
      <c r="O31" s="163">
        <v>66950</v>
      </c>
      <c r="P31" s="163">
        <v>64706</v>
      </c>
      <c r="Q31" s="163">
        <v>67141</v>
      </c>
      <c r="R31" s="164">
        <f t="shared" si="19"/>
        <v>3.7631749760455024E-2</v>
      </c>
      <c r="S31" s="165">
        <f t="shared" si="20"/>
        <v>0.27173027748839851</v>
      </c>
      <c r="T31" s="164">
        <f t="shared" si="21"/>
        <v>2.0722645990008587E-2</v>
      </c>
      <c r="U31" s="163">
        <v>59217</v>
      </c>
      <c r="V31" s="163">
        <v>40638</v>
      </c>
      <c r="W31" s="163">
        <v>70989</v>
      </c>
      <c r="X31" s="163">
        <v>67565</v>
      </c>
      <c r="Y31" s="163">
        <v>69438</v>
      </c>
      <c r="Z31" s="164">
        <f t="shared" si="22"/>
        <v>2.7721453415229691E-2</v>
      </c>
      <c r="AA31" s="165">
        <f t="shared" si="15"/>
        <v>0.1726024621308071</v>
      </c>
      <c r="AB31" s="164">
        <f t="shared" si="23"/>
        <v>1.7651728782933661E-2</v>
      </c>
    </row>
    <row r="32" spans="1:28" x14ac:dyDescent="0.25">
      <c r="A32" s="56"/>
      <c r="B32" s="162" t="s">
        <v>128</v>
      </c>
      <c r="C32" s="163">
        <v>6303</v>
      </c>
      <c r="D32" s="163">
        <v>1374</v>
      </c>
      <c r="E32" s="163">
        <v>406</v>
      </c>
      <c r="F32" s="163">
        <v>1532</v>
      </c>
      <c r="G32" s="163">
        <v>1878</v>
      </c>
      <c r="H32" s="163">
        <v>2139</v>
      </c>
      <c r="I32" s="164">
        <f t="shared" si="16"/>
        <v>0.13897763578274769</v>
      </c>
      <c r="J32" s="165">
        <f t="shared" si="17"/>
        <v>-0.66063779152784385</v>
      </c>
      <c r="K32" s="164">
        <f t="shared" si="18"/>
        <v>3.0830343746081346E-3</v>
      </c>
      <c r="L32" s="163">
        <v>17058</v>
      </c>
      <c r="M32" s="163">
        <v>8179</v>
      </c>
      <c r="N32" s="163">
        <v>4116</v>
      </c>
      <c r="O32" s="163">
        <v>16554</v>
      </c>
      <c r="P32" s="163">
        <v>17051</v>
      </c>
      <c r="Q32" s="163">
        <v>16578</v>
      </c>
      <c r="R32" s="164">
        <f t="shared" si="19"/>
        <v>-2.774030848630582E-2</v>
      </c>
      <c r="S32" s="165">
        <f t="shared" si="20"/>
        <v>-2.8139289482940533E-2</v>
      </c>
      <c r="T32" s="164">
        <f t="shared" si="21"/>
        <v>5.1166950927505157E-3</v>
      </c>
      <c r="U32" s="163">
        <v>23361</v>
      </c>
      <c r="V32" s="163">
        <v>4522</v>
      </c>
      <c r="W32" s="163">
        <v>18086</v>
      </c>
      <c r="X32" s="163">
        <v>18929</v>
      </c>
      <c r="Y32" s="163">
        <v>18717</v>
      </c>
      <c r="Z32" s="164">
        <f t="shared" si="22"/>
        <v>-1.1199746420835766E-2</v>
      </c>
      <c r="AA32" s="165">
        <f t="shared" si="15"/>
        <v>-0.19879285989469631</v>
      </c>
      <c r="AB32" s="164">
        <f t="shared" si="23"/>
        <v>4.758020214150312E-3</v>
      </c>
    </row>
    <row r="33" spans="1:28" x14ac:dyDescent="0.25">
      <c r="A33" s="56"/>
      <c r="B33" s="162" t="s">
        <v>131</v>
      </c>
      <c r="C33" s="163">
        <v>2730</v>
      </c>
      <c r="D33" s="163">
        <v>667</v>
      </c>
      <c r="E33" s="163">
        <v>98</v>
      </c>
      <c r="F33" s="163">
        <v>649</v>
      </c>
      <c r="G33" s="163">
        <v>712</v>
      </c>
      <c r="H33" s="163">
        <v>463</v>
      </c>
      <c r="I33" s="164">
        <f t="shared" si="16"/>
        <v>-0.3497191011235955</v>
      </c>
      <c r="J33" s="165">
        <f t="shared" si="17"/>
        <v>-0.83040293040293034</v>
      </c>
      <c r="K33" s="164">
        <f t="shared" si="18"/>
        <v>6.6734217645795526E-4</v>
      </c>
      <c r="L33" s="163">
        <v>21368</v>
      </c>
      <c r="M33" s="163">
        <v>10845</v>
      </c>
      <c r="N33" s="163">
        <v>3026</v>
      </c>
      <c r="O33" s="163">
        <v>13418</v>
      </c>
      <c r="P33" s="163">
        <v>17638</v>
      </c>
      <c r="Q33" s="163">
        <v>16317</v>
      </c>
      <c r="R33" s="164">
        <f t="shared" si="19"/>
        <v>-7.4895112824583276E-2</v>
      </c>
      <c r="S33" s="165">
        <f t="shared" si="20"/>
        <v>-0.23638150505428679</v>
      </c>
      <c r="T33" s="164">
        <f t="shared" si="21"/>
        <v>5.0361390896616091E-3</v>
      </c>
      <c r="U33" s="163">
        <v>24098</v>
      </c>
      <c r="V33" s="163">
        <v>3124</v>
      </c>
      <c r="W33" s="163">
        <v>14067</v>
      </c>
      <c r="X33" s="163">
        <v>18350</v>
      </c>
      <c r="Y33" s="163">
        <v>16780</v>
      </c>
      <c r="Z33" s="164">
        <f t="shared" si="22"/>
        <v>-8.5558583106267072E-2</v>
      </c>
      <c r="AA33" s="165">
        <f t="shared" si="15"/>
        <v>-0.30367665366420449</v>
      </c>
      <c r="AB33" s="164">
        <f t="shared" si="23"/>
        <v>4.2656183786633668E-3</v>
      </c>
    </row>
    <row r="34" spans="1:28" x14ac:dyDescent="0.25">
      <c r="A34" s="56"/>
      <c r="B34" s="168" t="s">
        <v>145</v>
      </c>
      <c r="C34" s="169">
        <f t="shared" ref="C34:H34" si="24">C26-SUM(C27:C33)</f>
        <v>45603</v>
      </c>
      <c r="D34" s="169">
        <f t="shared" si="24"/>
        <v>8658</v>
      </c>
      <c r="E34" s="169">
        <f t="shared" si="24"/>
        <v>10494</v>
      </c>
      <c r="F34" s="169">
        <f t="shared" si="24"/>
        <v>35089</v>
      </c>
      <c r="G34" s="169">
        <f t="shared" si="24"/>
        <v>37601</v>
      </c>
      <c r="H34" s="169">
        <f t="shared" si="24"/>
        <v>36887</v>
      </c>
      <c r="I34" s="170">
        <f t="shared" si="16"/>
        <v>-1.898885667934358E-2</v>
      </c>
      <c r="J34" s="171">
        <f t="shared" si="17"/>
        <v>-0.19112777668135872</v>
      </c>
      <c r="K34" s="170">
        <f t="shared" si="18"/>
        <v>5.3166848516208634E-2</v>
      </c>
      <c r="L34" s="169">
        <f t="shared" ref="L34:Q34" si="25">L26-SUM(L27:L33)</f>
        <v>184603</v>
      </c>
      <c r="M34" s="169">
        <f t="shared" si="25"/>
        <v>60925</v>
      </c>
      <c r="N34" s="169">
        <f t="shared" si="25"/>
        <v>111541</v>
      </c>
      <c r="O34" s="169">
        <f t="shared" si="25"/>
        <v>209557</v>
      </c>
      <c r="P34" s="169">
        <f t="shared" si="25"/>
        <v>234878</v>
      </c>
      <c r="Q34" s="169">
        <f t="shared" si="25"/>
        <v>260152</v>
      </c>
      <c r="R34" s="170">
        <f t="shared" si="19"/>
        <v>0.10760479908718579</v>
      </c>
      <c r="S34" s="171">
        <f t="shared" si="20"/>
        <v>0.40925120393493053</v>
      </c>
      <c r="T34" s="170">
        <f t="shared" si="21"/>
        <v>8.0294273239789604E-2</v>
      </c>
      <c r="U34" s="169">
        <f>U26-SUM(U27:U33)</f>
        <v>230206</v>
      </c>
      <c r="V34" s="169">
        <f>V26-SUM(V27:V33)</f>
        <v>122035</v>
      </c>
      <c r="W34" s="169">
        <f>W26-SUM(W27:W33)</f>
        <v>244646</v>
      </c>
      <c r="X34" s="169">
        <f>X26-SUM(X27:X33)</f>
        <v>272479</v>
      </c>
      <c r="Y34" s="169">
        <f>Y26-SUM(Y27:Y33)</f>
        <v>297039</v>
      </c>
      <c r="Z34" s="170">
        <f t="shared" si="22"/>
        <v>9.0135386580250332E-2</v>
      </c>
      <c r="AA34" s="171">
        <f t="shared" si="15"/>
        <v>0.29031823670972945</v>
      </c>
      <c r="AB34" s="170">
        <f t="shared" si="23"/>
        <v>7.5509834182347302E-2</v>
      </c>
    </row>
    <row r="35" spans="1:28" x14ac:dyDescent="0.25">
      <c r="A35" s="56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  <c r="AA35" s="151"/>
      <c r="AB35" s="151"/>
    </row>
    <row r="36" spans="1:28" x14ac:dyDescent="0.25">
      <c r="A36" s="56"/>
      <c r="B36" s="154" t="s">
        <v>68</v>
      </c>
      <c r="C36" s="176">
        <f t="shared" ref="C36:H36" si="26">C37+C40</f>
        <v>160945</v>
      </c>
      <c r="D36" s="176">
        <f t="shared" si="26"/>
        <v>49320</v>
      </c>
      <c r="E36" s="176">
        <f t="shared" si="26"/>
        <v>41074</v>
      </c>
      <c r="F36" s="176">
        <f t="shared" si="26"/>
        <v>163251</v>
      </c>
      <c r="G36" s="176">
        <f t="shared" si="26"/>
        <v>184640</v>
      </c>
      <c r="H36" s="176">
        <f t="shared" si="26"/>
        <v>191961</v>
      </c>
      <c r="I36" s="177">
        <f>IFERROR(H36/G36-1,"-")</f>
        <v>3.9650129982669036E-2</v>
      </c>
      <c r="J36" s="177">
        <f>IFERROR(H36/C36-1,"-")</f>
        <v>0.19271179595513988</v>
      </c>
      <c r="K36" s="177">
        <f>H36/H$8</f>
        <v>0.27668179597202064</v>
      </c>
      <c r="L36" s="176">
        <f t="shared" ref="L36:Q36" si="27">L37+L40</f>
        <v>505376</v>
      </c>
      <c r="M36" s="176">
        <f t="shared" si="27"/>
        <v>137960</v>
      </c>
      <c r="N36" s="176">
        <f t="shared" si="27"/>
        <v>170304</v>
      </c>
      <c r="O36" s="176">
        <f t="shared" si="27"/>
        <v>520752</v>
      </c>
      <c r="P36" s="176">
        <f t="shared" si="27"/>
        <v>558199</v>
      </c>
      <c r="Q36" s="176">
        <f t="shared" si="27"/>
        <v>597619</v>
      </c>
      <c r="R36" s="177">
        <f>IFERROR(Q36/P36-1,"-")</f>
        <v>7.0619976030053877E-2</v>
      </c>
      <c r="S36" s="177">
        <f>IFERROR(Q36/L36-1,"-")</f>
        <v>0.18252350725004751</v>
      </c>
      <c r="T36" s="177">
        <f>Q36/Q$8</f>
        <v>0.18445133337160516</v>
      </c>
      <c r="U36" s="176">
        <f>U37+U40</f>
        <v>666321</v>
      </c>
      <c r="V36" s="176">
        <f>V37+V40</f>
        <v>211378</v>
      </c>
      <c r="W36" s="176">
        <f>W37+W40</f>
        <v>684003</v>
      </c>
      <c r="X36" s="176">
        <f>X37+X40</f>
        <v>742839</v>
      </c>
      <c r="Y36" s="176">
        <f>Y37+Y40</f>
        <v>789580</v>
      </c>
      <c r="Z36" s="177">
        <f>IFERROR(Y36/X36-1,"-")</f>
        <v>6.2922113674699354E-2</v>
      </c>
      <c r="AA36" s="177">
        <f t="shared" ref="AA36:AA48" si="28">IFERROR(Y36/U36-1,"-")</f>
        <v>0.18498441441887614</v>
      </c>
      <c r="AB36" s="177">
        <f>Y36/Y$8</f>
        <v>0.20071793560339815</v>
      </c>
    </row>
    <row r="37" spans="1:28" x14ac:dyDescent="0.25">
      <c r="A37" s="56"/>
      <c r="B37" s="157" t="s">
        <v>97</v>
      </c>
      <c r="C37" s="158">
        <v>14750</v>
      </c>
      <c r="D37" s="158">
        <v>4808</v>
      </c>
      <c r="E37" s="158">
        <v>5116</v>
      </c>
      <c r="F37" s="158">
        <v>20930</v>
      </c>
      <c r="G37" s="158">
        <v>26613</v>
      </c>
      <c r="H37" s="158">
        <v>29494</v>
      </c>
      <c r="I37" s="159">
        <f>IFERROR(H37/G37-1,"-")</f>
        <v>0.10825536391988888</v>
      </c>
      <c r="J37" s="160">
        <f>IFERROR(H37/C37-1,"-")</f>
        <v>0.99959322033898301</v>
      </c>
      <c r="K37" s="159">
        <f>H37/H$8</f>
        <v>4.251099384978603E-2</v>
      </c>
      <c r="L37" s="158">
        <v>59958</v>
      </c>
      <c r="M37" s="158">
        <v>16433</v>
      </c>
      <c r="N37" s="158">
        <v>29287</v>
      </c>
      <c r="O37" s="158">
        <v>56189</v>
      </c>
      <c r="P37" s="158">
        <v>49077</v>
      </c>
      <c r="Q37" s="158">
        <v>46018</v>
      </c>
      <c r="R37" s="159">
        <f>IFERROR(Q37/P37-1,"-")</f>
        <v>-6.2330623306233068E-2</v>
      </c>
      <c r="S37" s="160">
        <f>IFERROR(Q37/L37-1,"-")</f>
        <v>-0.23249608058974613</v>
      </c>
      <c r="T37" s="159">
        <f>Q37/Q$8</f>
        <v>1.420316532622712E-2</v>
      </c>
      <c r="U37" s="158">
        <v>74708</v>
      </c>
      <c r="V37" s="158">
        <v>34403</v>
      </c>
      <c r="W37" s="158">
        <v>77119</v>
      </c>
      <c r="X37" s="158">
        <v>75690</v>
      </c>
      <c r="Y37" s="158">
        <v>75512</v>
      </c>
      <c r="Z37" s="159">
        <f>IFERROR(Y37/X37-1,"-")</f>
        <v>-2.3516977143611673E-3</v>
      </c>
      <c r="AA37" s="160">
        <f t="shared" si="28"/>
        <v>1.0761899662686814E-2</v>
      </c>
      <c r="AB37" s="159">
        <f>Y37/Y$8</f>
        <v>1.9195791120955194E-2</v>
      </c>
    </row>
    <row r="38" spans="1:28" x14ac:dyDescent="0.25">
      <c r="A38" s="56"/>
      <c r="B38" s="162" t="s">
        <v>103</v>
      </c>
      <c r="C38" s="163">
        <v>9120</v>
      </c>
      <c r="D38" s="163">
        <v>1956</v>
      </c>
      <c r="E38" s="163">
        <v>3744</v>
      </c>
      <c r="F38" s="163">
        <v>9051</v>
      </c>
      <c r="G38" s="163">
        <v>14791</v>
      </c>
      <c r="H38" s="163">
        <v>20075</v>
      </c>
      <c r="I38" s="164">
        <f>IFERROR(H38/G38-1,"-")</f>
        <v>0.35724427016428906</v>
      </c>
      <c r="J38" s="165">
        <f>IFERROR(H38/C38-1,"-")</f>
        <v>1.2012061403508771</v>
      </c>
      <c r="K38" s="164">
        <f>H38/H$8</f>
        <v>2.8934976657437262E-2</v>
      </c>
      <c r="L38" s="163">
        <v>7679</v>
      </c>
      <c r="M38" s="163">
        <v>1593</v>
      </c>
      <c r="N38" s="163">
        <v>4215</v>
      </c>
      <c r="O38" s="163">
        <v>8616</v>
      </c>
      <c r="P38" s="163">
        <v>12478</v>
      </c>
      <c r="Q38" s="163">
        <v>9666</v>
      </c>
      <c r="R38" s="164">
        <f>IFERROR(Q38/P38-1,"-")</f>
        <v>-0.22535662766468989</v>
      </c>
      <c r="S38" s="165">
        <f>IFERROR(Q38/L38-1,"-")</f>
        <v>0.25875765073577295</v>
      </c>
      <c r="T38" s="164">
        <f>Q38/Q$8</f>
        <v>2.9833499074994863E-3</v>
      </c>
      <c r="U38" s="163">
        <v>16799</v>
      </c>
      <c r="V38" s="163">
        <v>7959</v>
      </c>
      <c r="W38" s="163">
        <v>17667</v>
      </c>
      <c r="X38" s="163">
        <v>27269</v>
      </c>
      <c r="Y38" s="163">
        <v>29741</v>
      </c>
      <c r="Z38" s="164">
        <f>IFERROR(Y38/X38-1,"-")</f>
        <v>9.0652389159851854E-2</v>
      </c>
      <c r="AA38" s="165">
        <f t="shared" si="28"/>
        <v>0.77040300017858199</v>
      </c>
      <c r="AB38" s="164">
        <f>Y38/Y$8</f>
        <v>7.5604145530290337E-3</v>
      </c>
    </row>
    <row r="39" spans="1:28" x14ac:dyDescent="0.25">
      <c r="A39" s="56"/>
      <c r="B39" s="162" t="s">
        <v>100</v>
      </c>
      <c r="C39" s="163">
        <v>5630</v>
      </c>
      <c r="D39" s="163">
        <v>2852</v>
      </c>
      <c r="E39" s="163">
        <v>1372</v>
      </c>
      <c r="F39" s="163">
        <v>11879</v>
      </c>
      <c r="G39" s="163">
        <v>11822</v>
      </c>
      <c r="H39" s="163">
        <v>9419</v>
      </c>
      <c r="I39" s="164">
        <f>IFERROR(H39/G39-1,"-")</f>
        <v>-0.20326509896802569</v>
      </c>
      <c r="J39" s="165">
        <f>IFERROR(H39/C39-1,"-")</f>
        <v>0.6730017761989342</v>
      </c>
      <c r="K39" s="164">
        <f>H39/H$8</f>
        <v>1.357601719234877E-2</v>
      </c>
      <c r="L39" s="163">
        <v>52279</v>
      </c>
      <c r="M39" s="163">
        <v>14840</v>
      </c>
      <c r="N39" s="163">
        <v>25072</v>
      </c>
      <c r="O39" s="163">
        <v>47573</v>
      </c>
      <c r="P39" s="163">
        <v>36599</v>
      </c>
      <c r="Q39" s="163">
        <v>36352</v>
      </c>
      <c r="R39" s="164">
        <f>IFERROR(Q39/P39-1,"-")</f>
        <v>-6.7488182737233116E-3</v>
      </c>
      <c r="S39" s="165">
        <f>IFERROR(Q39/L39-1,"-")</f>
        <v>-0.30465387631745056</v>
      </c>
      <c r="T39" s="164">
        <f>Q39/Q$8</f>
        <v>1.1219815418727635E-2</v>
      </c>
      <c r="U39" s="163">
        <v>57909</v>
      </c>
      <c r="V39" s="163">
        <v>26444</v>
      </c>
      <c r="W39" s="163">
        <v>59452</v>
      </c>
      <c r="X39" s="163">
        <v>48421</v>
      </c>
      <c r="Y39" s="163">
        <v>45771</v>
      </c>
      <c r="Z39" s="164">
        <f>IFERROR(Y39/X39-1,"-")</f>
        <v>-5.4728320356869919E-2</v>
      </c>
      <c r="AA39" s="165">
        <f t="shared" si="28"/>
        <v>-0.20960472465419888</v>
      </c>
      <c r="AB39" s="164">
        <f>Y39/Y$8</f>
        <v>1.163537656792616E-2</v>
      </c>
    </row>
    <row r="40" spans="1:28" x14ac:dyDescent="0.25">
      <c r="A40" s="56"/>
      <c r="B40" s="157" t="s">
        <v>107</v>
      </c>
      <c r="C40" s="158">
        <v>146195</v>
      </c>
      <c r="D40" s="158">
        <v>44512</v>
      </c>
      <c r="E40" s="158">
        <v>35958</v>
      </c>
      <c r="F40" s="158">
        <v>142321</v>
      </c>
      <c r="G40" s="158">
        <v>158027</v>
      </c>
      <c r="H40" s="158">
        <v>162467</v>
      </c>
      <c r="I40" s="159">
        <f>IFERROR(H40/G40-1,"-")</f>
        <v>2.8096464528213572E-2</v>
      </c>
      <c r="J40" s="160">
        <f>IFERROR(H40/C40-1,"-")</f>
        <v>0.11130339614897911</v>
      </c>
      <c r="K40" s="159">
        <f>H40/H$8</f>
        <v>0.23417080212223459</v>
      </c>
      <c r="L40" s="158">
        <v>445418</v>
      </c>
      <c r="M40" s="158">
        <v>121527</v>
      </c>
      <c r="N40" s="158">
        <v>141017</v>
      </c>
      <c r="O40" s="158">
        <v>464563</v>
      </c>
      <c r="P40" s="158">
        <v>509122</v>
      </c>
      <c r="Q40" s="158">
        <v>551601</v>
      </c>
      <c r="R40" s="159">
        <f>IFERROR(Q40/P40-1,"-")</f>
        <v>8.3435797313806903E-2</v>
      </c>
      <c r="S40" s="160">
        <f>IFERROR(Q40/L40-1,"-")</f>
        <v>0.23838955767391523</v>
      </c>
      <c r="T40" s="159">
        <f>Q40/Q$8</f>
        <v>0.17024816804537804</v>
      </c>
      <c r="U40" s="158">
        <v>591613</v>
      </c>
      <c r="V40" s="158">
        <v>176975</v>
      </c>
      <c r="W40" s="158">
        <v>606884</v>
      </c>
      <c r="X40" s="158">
        <v>667149</v>
      </c>
      <c r="Y40" s="158">
        <v>714068</v>
      </c>
      <c r="Z40" s="159">
        <f>IFERROR(Y40/X40-1,"-")</f>
        <v>7.0327617968399814E-2</v>
      </c>
      <c r="AA40" s="160">
        <f t="shared" si="28"/>
        <v>0.2069849715946066</v>
      </c>
      <c r="AB40" s="159">
        <f>Y40/Y$8</f>
        <v>0.18152214448244297</v>
      </c>
    </row>
    <row r="41" spans="1:28" s="56" customFormat="1" x14ac:dyDescent="0.25">
      <c r="B41" s="162" t="s">
        <v>110</v>
      </c>
      <c r="C41" s="163">
        <v>80069</v>
      </c>
      <c r="D41" s="163">
        <v>22162</v>
      </c>
      <c r="E41" s="163">
        <v>14389</v>
      </c>
      <c r="F41" s="163">
        <v>68705</v>
      </c>
      <c r="G41" s="163">
        <v>68719</v>
      </c>
      <c r="H41" s="163">
        <v>69421</v>
      </c>
      <c r="I41" s="164">
        <f t="shared" ref="I41:I48" si="29">IFERROR(H41/G41-1,"-")</f>
        <v>1.0215515359653038E-2</v>
      </c>
      <c r="J41" s="165">
        <f t="shared" ref="J41:J48" si="30">IFERROR(H41/C41-1,"-")</f>
        <v>-0.132985300178596</v>
      </c>
      <c r="K41" s="164">
        <f t="shared" ref="K41:K48" si="31">H41/H$8</f>
        <v>0.10005952749867757</v>
      </c>
      <c r="L41" s="163">
        <v>241043</v>
      </c>
      <c r="M41" s="163">
        <v>57590</v>
      </c>
      <c r="N41" s="163">
        <v>52001</v>
      </c>
      <c r="O41" s="163">
        <v>245730</v>
      </c>
      <c r="P41" s="163">
        <v>276355</v>
      </c>
      <c r="Q41" s="163">
        <v>311927</v>
      </c>
      <c r="R41" s="164">
        <f t="shared" ref="R41:R48" si="32">IFERROR(Q41/P41-1,"-")</f>
        <v>0.12871849613721476</v>
      </c>
      <c r="S41" s="165">
        <f t="shared" ref="S41:S48" si="33">IFERROR(Q41/L41-1,"-")</f>
        <v>0.29407201204764299</v>
      </c>
      <c r="T41" s="164">
        <f t="shared" ref="T41:T48" si="34">Q41/Q$8</f>
        <v>9.6274300289322601E-2</v>
      </c>
      <c r="U41" s="163">
        <v>321112</v>
      </c>
      <c r="V41" s="163">
        <v>66390</v>
      </c>
      <c r="W41" s="163">
        <v>314435</v>
      </c>
      <c r="X41" s="163">
        <v>345074</v>
      </c>
      <c r="Y41" s="163">
        <v>381348</v>
      </c>
      <c r="Z41" s="164">
        <f t="shared" ref="Z41:Z48" si="35">IFERROR(Y41/X41-1,"-")</f>
        <v>0.10511948161843554</v>
      </c>
      <c r="AA41" s="165">
        <f t="shared" si="28"/>
        <v>0.18758563990134292</v>
      </c>
      <c r="AB41" s="164">
        <f t="shared" ref="AB41:AB48" si="36">Y41/Y$8</f>
        <v>9.6941897346037989E-2</v>
      </c>
    </row>
    <row r="42" spans="1:28" s="56" customFormat="1" x14ac:dyDescent="0.25">
      <c r="B42" s="162" t="s">
        <v>113</v>
      </c>
      <c r="C42" s="163">
        <v>10523</v>
      </c>
      <c r="D42" s="163">
        <v>3067</v>
      </c>
      <c r="E42" s="163">
        <v>1933</v>
      </c>
      <c r="F42" s="163">
        <v>6947</v>
      </c>
      <c r="G42" s="163">
        <v>9794</v>
      </c>
      <c r="H42" s="163">
        <v>9940</v>
      </c>
      <c r="I42" s="164">
        <f t="shared" si="29"/>
        <v>1.4907085971002765E-2</v>
      </c>
      <c r="J42" s="165">
        <f t="shared" si="30"/>
        <v>-5.5402451772308292E-2</v>
      </c>
      <c r="K42" s="164">
        <f t="shared" si="31"/>
        <v>1.4326957308838177E-2</v>
      </c>
      <c r="L42" s="163">
        <v>24748</v>
      </c>
      <c r="M42" s="163">
        <v>6841</v>
      </c>
      <c r="N42" s="163">
        <v>8933</v>
      </c>
      <c r="O42" s="163">
        <v>17332</v>
      </c>
      <c r="P42" s="163">
        <v>20145</v>
      </c>
      <c r="Q42" s="163">
        <v>17980</v>
      </c>
      <c r="R42" s="164">
        <f t="shared" si="32"/>
        <v>-0.10747083643584021</v>
      </c>
      <c r="S42" s="165">
        <f t="shared" si="33"/>
        <v>-0.27347664457733956</v>
      </c>
      <c r="T42" s="164">
        <f t="shared" si="34"/>
        <v>5.549413546124639E-3</v>
      </c>
      <c r="U42" s="163">
        <v>35271</v>
      </c>
      <c r="V42" s="163">
        <v>10866</v>
      </c>
      <c r="W42" s="163">
        <v>24279</v>
      </c>
      <c r="X42" s="163">
        <v>29939</v>
      </c>
      <c r="Y42" s="163">
        <v>27920</v>
      </c>
      <c r="Z42" s="164">
        <f t="shared" si="35"/>
        <v>-6.7437122148368389E-2</v>
      </c>
      <c r="AA42" s="165">
        <f t="shared" si="28"/>
        <v>-0.2084148450568456</v>
      </c>
      <c r="AB42" s="164">
        <f t="shared" si="36"/>
        <v>7.0975009018046003E-3</v>
      </c>
    </row>
    <row r="43" spans="1:28" x14ac:dyDescent="0.25">
      <c r="A43" s="56"/>
      <c r="B43" s="162" t="s">
        <v>116</v>
      </c>
      <c r="C43" s="163">
        <v>6154</v>
      </c>
      <c r="D43" s="163">
        <v>1938</v>
      </c>
      <c r="E43" s="163">
        <v>1420</v>
      </c>
      <c r="F43" s="163">
        <v>5140</v>
      </c>
      <c r="G43" s="163">
        <v>7344</v>
      </c>
      <c r="H43" s="163">
        <v>7709</v>
      </c>
      <c r="I43" s="164">
        <f t="shared" si="29"/>
        <v>4.9700435729847392E-2</v>
      </c>
      <c r="J43" s="165">
        <f t="shared" si="30"/>
        <v>0.25268118297042563</v>
      </c>
      <c r="K43" s="164">
        <f t="shared" si="31"/>
        <v>1.1111319305214638E-2</v>
      </c>
      <c r="L43" s="163">
        <v>9206</v>
      </c>
      <c r="M43" s="163">
        <v>3582</v>
      </c>
      <c r="N43" s="163">
        <v>7152</v>
      </c>
      <c r="O43" s="163">
        <v>10878</v>
      </c>
      <c r="P43" s="163">
        <v>11024</v>
      </c>
      <c r="Q43" s="163">
        <v>10381</v>
      </c>
      <c r="R43" s="164">
        <f t="shared" si="32"/>
        <v>-5.8327285921625505E-2</v>
      </c>
      <c r="S43" s="165">
        <f t="shared" si="33"/>
        <v>0.12763415164023462</v>
      </c>
      <c r="T43" s="164">
        <f t="shared" si="34"/>
        <v>3.2040301458464895E-3</v>
      </c>
      <c r="U43" s="163">
        <v>15360</v>
      </c>
      <c r="V43" s="163">
        <v>8572</v>
      </c>
      <c r="W43" s="163">
        <v>16018</v>
      </c>
      <c r="X43" s="163">
        <v>18368</v>
      </c>
      <c r="Y43" s="163">
        <v>18090</v>
      </c>
      <c r="Z43" s="164">
        <f t="shared" si="35"/>
        <v>-1.5135017421602837E-2</v>
      </c>
      <c r="AA43" s="165">
        <f t="shared" si="28"/>
        <v>0.177734375</v>
      </c>
      <c r="AB43" s="164">
        <f t="shared" si="36"/>
        <v>4.5986314940417343E-3</v>
      </c>
    </row>
    <row r="44" spans="1:28" x14ac:dyDescent="0.25">
      <c r="A44" s="56"/>
      <c r="B44" s="162" t="s">
        <v>123</v>
      </c>
      <c r="C44" s="163">
        <v>2760</v>
      </c>
      <c r="D44" s="163">
        <v>779</v>
      </c>
      <c r="E44" s="163">
        <v>1170</v>
      </c>
      <c r="F44" s="163">
        <v>2957</v>
      </c>
      <c r="G44" s="163">
        <v>3144</v>
      </c>
      <c r="H44" s="163">
        <v>3492</v>
      </c>
      <c r="I44" s="164">
        <f t="shared" si="29"/>
        <v>0.11068702290076327</v>
      </c>
      <c r="J44" s="165">
        <f t="shared" si="30"/>
        <v>0.26521739130434785</v>
      </c>
      <c r="K44" s="164">
        <f t="shared" si="31"/>
        <v>5.0331725274107555E-3</v>
      </c>
      <c r="L44" s="163">
        <v>22593</v>
      </c>
      <c r="M44" s="163">
        <v>5572</v>
      </c>
      <c r="N44" s="163">
        <v>11399</v>
      </c>
      <c r="O44" s="163">
        <v>25421</v>
      </c>
      <c r="P44" s="163">
        <v>23936</v>
      </c>
      <c r="Q44" s="163">
        <v>26000</v>
      </c>
      <c r="R44" s="164">
        <f t="shared" si="32"/>
        <v>8.6229946524064127E-2</v>
      </c>
      <c r="S44" s="165">
        <f t="shared" si="33"/>
        <v>0.15079892001947504</v>
      </c>
      <c r="T44" s="164">
        <f t="shared" si="34"/>
        <v>8.0247359398910242E-3</v>
      </c>
      <c r="U44" s="163">
        <v>25353</v>
      </c>
      <c r="V44" s="163">
        <v>12569</v>
      </c>
      <c r="W44" s="163">
        <v>28378</v>
      </c>
      <c r="X44" s="163">
        <v>27080</v>
      </c>
      <c r="Y44" s="163">
        <v>29492</v>
      </c>
      <c r="Z44" s="164">
        <f t="shared" si="35"/>
        <v>8.9069423929099001E-2</v>
      </c>
      <c r="AA44" s="165">
        <f t="shared" si="28"/>
        <v>0.16325484163609838</v>
      </c>
      <c r="AB44" s="164">
        <f t="shared" si="36"/>
        <v>7.497116640258642E-3</v>
      </c>
    </row>
    <row r="45" spans="1:28" x14ac:dyDescent="0.25">
      <c r="A45" s="56"/>
      <c r="B45" s="162" t="s">
        <v>119</v>
      </c>
      <c r="C45" s="163">
        <v>2244</v>
      </c>
      <c r="D45" s="163">
        <v>1031</v>
      </c>
      <c r="E45" s="163">
        <v>606</v>
      </c>
      <c r="F45" s="163">
        <v>1588</v>
      </c>
      <c r="G45" s="163">
        <v>2044</v>
      </c>
      <c r="H45" s="163">
        <v>2156</v>
      </c>
      <c r="I45" s="164">
        <f t="shared" si="29"/>
        <v>5.4794520547945202E-2</v>
      </c>
      <c r="J45" s="165">
        <f t="shared" si="30"/>
        <v>-3.9215686274509776E-2</v>
      </c>
      <c r="K45" s="164">
        <f t="shared" si="31"/>
        <v>3.1075372191001114E-3</v>
      </c>
      <c r="L45" s="163">
        <v>28011</v>
      </c>
      <c r="M45" s="163">
        <v>10156</v>
      </c>
      <c r="N45" s="163">
        <v>13966</v>
      </c>
      <c r="O45" s="163">
        <v>25926</v>
      </c>
      <c r="P45" s="163">
        <v>30144</v>
      </c>
      <c r="Q45" s="163">
        <v>30141</v>
      </c>
      <c r="R45" s="164">
        <f t="shared" si="32"/>
        <v>-9.9522292993592387E-5</v>
      </c>
      <c r="S45" s="165">
        <f t="shared" si="33"/>
        <v>7.6041555103352199E-2</v>
      </c>
      <c r="T45" s="164">
        <f t="shared" si="34"/>
        <v>9.3028294601636679E-3</v>
      </c>
      <c r="U45" s="163">
        <v>30255</v>
      </c>
      <c r="V45" s="163">
        <v>14572</v>
      </c>
      <c r="W45" s="163">
        <v>27514</v>
      </c>
      <c r="X45" s="163">
        <v>32188</v>
      </c>
      <c r="Y45" s="163">
        <v>32297</v>
      </c>
      <c r="Z45" s="164">
        <f t="shared" si="35"/>
        <v>3.3863551634150113E-3</v>
      </c>
      <c r="AA45" s="165">
        <f t="shared" si="28"/>
        <v>6.7492976367542479E-2</v>
      </c>
      <c r="AB45" s="164">
        <f t="shared" si="36"/>
        <v>8.2101714407443842E-3</v>
      </c>
    </row>
    <row r="46" spans="1:28" x14ac:dyDescent="0.25">
      <c r="A46" s="56"/>
      <c r="B46" s="162" t="s">
        <v>128</v>
      </c>
      <c r="C46" s="163">
        <v>3179</v>
      </c>
      <c r="D46" s="163">
        <v>1099</v>
      </c>
      <c r="E46" s="163">
        <v>510</v>
      </c>
      <c r="F46" s="163">
        <v>1964</v>
      </c>
      <c r="G46" s="163">
        <v>2019</v>
      </c>
      <c r="H46" s="163">
        <v>1339</v>
      </c>
      <c r="I46" s="164">
        <f t="shared" si="29"/>
        <v>-0.3368003962357603</v>
      </c>
      <c r="J46" s="165">
        <f t="shared" si="30"/>
        <v>-0.57879836426549236</v>
      </c>
      <c r="K46" s="164">
        <f t="shared" si="31"/>
        <v>1.9299593396915813E-3</v>
      </c>
      <c r="L46" s="163">
        <v>3879</v>
      </c>
      <c r="M46" s="163">
        <v>2260</v>
      </c>
      <c r="N46" s="163">
        <v>2075</v>
      </c>
      <c r="O46" s="163">
        <v>5708</v>
      </c>
      <c r="P46" s="163">
        <v>6085</v>
      </c>
      <c r="Q46" s="163">
        <v>6045</v>
      </c>
      <c r="R46" s="164">
        <f t="shared" si="32"/>
        <v>-6.5735414954807281E-3</v>
      </c>
      <c r="S46" s="165">
        <f t="shared" si="33"/>
        <v>0.55839133797370466</v>
      </c>
      <c r="T46" s="164">
        <f t="shared" si="34"/>
        <v>1.8657511060246631E-3</v>
      </c>
      <c r="U46" s="163">
        <v>7058</v>
      </c>
      <c r="V46" s="163">
        <v>2585</v>
      </c>
      <c r="W46" s="163">
        <v>7672</v>
      </c>
      <c r="X46" s="163">
        <v>8104</v>
      </c>
      <c r="Y46" s="163">
        <v>7384</v>
      </c>
      <c r="Z46" s="164">
        <f t="shared" si="35"/>
        <v>-8.8845014807502509E-2</v>
      </c>
      <c r="AA46" s="165">
        <f t="shared" si="28"/>
        <v>4.618872201756874E-2</v>
      </c>
      <c r="AB46" s="164">
        <f t="shared" si="36"/>
        <v>1.8770754533998988E-3</v>
      </c>
    </row>
    <row r="47" spans="1:28" x14ac:dyDescent="0.25">
      <c r="A47" s="56"/>
      <c r="B47" s="162" t="s">
        <v>131</v>
      </c>
      <c r="C47" s="163">
        <v>3536</v>
      </c>
      <c r="D47" s="163">
        <v>1071</v>
      </c>
      <c r="E47" s="163">
        <v>456</v>
      </c>
      <c r="F47" s="163">
        <v>1102</v>
      </c>
      <c r="G47" s="163">
        <v>1691</v>
      </c>
      <c r="H47" s="163">
        <v>1141</v>
      </c>
      <c r="I47" s="164">
        <f t="shared" si="29"/>
        <v>-0.3252513305736251</v>
      </c>
      <c r="J47" s="165">
        <f t="shared" si="30"/>
        <v>-0.67731900452488691</v>
      </c>
      <c r="K47" s="164">
        <f t="shared" si="31"/>
        <v>1.6445732685497342E-3</v>
      </c>
      <c r="L47" s="163">
        <v>6203</v>
      </c>
      <c r="M47" s="163">
        <v>3973</v>
      </c>
      <c r="N47" s="163">
        <v>2040</v>
      </c>
      <c r="O47" s="163">
        <v>5478</v>
      </c>
      <c r="P47" s="163">
        <v>7026</v>
      </c>
      <c r="Q47" s="163">
        <v>5860</v>
      </c>
      <c r="R47" s="164">
        <f t="shared" si="32"/>
        <v>-0.16595502419584396</v>
      </c>
      <c r="S47" s="165">
        <f t="shared" si="33"/>
        <v>-5.5295824600999466E-2</v>
      </c>
      <c r="T47" s="164">
        <f t="shared" si="34"/>
        <v>1.8086520233754385E-3</v>
      </c>
      <c r="U47" s="163">
        <v>9739</v>
      </c>
      <c r="V47" s="163">
        <v>2496</v>
      </c>
      <c r="W47" s="163">
        <v>6580</v>
      </c>
      <c r="X47" s="163">
        <v>8717</v>
      </c>
      <c r="Y47" s="163">
        <v>7001</v>
      </c>
      <c r="Z47" s="164">
        <f t="shared" si="35"/>
        <v>-0.19685671676035332</v>
      </c>
      <c r="AA47" s="165">
        <f t="shared" si="28"/>
        <v>-0.28113769380839926</v>
      </c>
      <c r="AB47" s="164">
        <f t="shared" si="36"/>
        <v>1.7797136036366049E-3</v>
      </c>
    </row>
    <row r="48" spans="1:28" x14ac:dyDescent="0.25">
      <c r="A48" s="56"/>
      <c r="B48" s="168" t="s">
        <v>145</v>
      </c>
      <c r="C48" s="169">
        <f t="shared" ref="C48:H48" si="37">C40-SUM(C41:C47)</f>
        <v>37730</v>
      </c>
      <c r="D48" s="169">
        <f t="shared" si="37"/>
        <v>13365</v>
      </c>
      <c r="E48" s="169">
        <f t="shared" si="37"/>
        <v>15474</v>
      </c>
      <c r="F48" s="169">
        <f t="shared" si="37"/>
        <v>53918</v>
      </c>
      <c r="G48" s="169">
        <f t="shared" si="37"/>
        <v>63272</v>
      </c>
      <c r="H48" s="169">
        <f t="shared" si="37"/>
        <v>67269</v>
      </c>
      <c r="I48" s="170">
        <f t="shared" si="29"/>
        <v>6.3171703123024336E-2</v>
      </c>
      <c r="J48" s="171">
        <f t="shared" si="30"/>
        <v>0.78290485025178902</v>
      </c>
      <c r="K48" s="170">
        <f t="shared" si="31"/>
        <v>9.6957755654752037E-2</v>
      </c>
      <c r="L48" s="169">
        <f t="shared" ref="L48:Q48" si="38">L40-SUM(L41:L47)</f>
        <v>109735</v>
      </c>
      <c r="M48" s="169">
        <f t="shared" si="38"/>
        <v>31553</v>
      </c>
      <c r="N48" s="169">
        <f t="shared" si="38"/>
        <v>43451</v>
      </c>
      <c r="O48" s="169">
        <f t="shared" si="38"/>
        <v>128090</v>
      </c>
      <c r="P48" s="169">
        <f t="shared" si="38"/>
        <v>134407</v>
      </c>
      <c r="Q48" s="169">
        <f t="shared" si="38"/>
        <v>143267</v>
      </c>
      <c r="R48" s="170">
        <f t="shared" si="32"/>
        <v>6.591918575669431E-2</v>
      </c>
      <c r="S48" s="171">
        <f t="shared" si="33"/>
        <v>0.30557251560577758</v>
      </c>
      <c r="T48" s="170">
        <f t="shared" si="34"/>
        <v>4.4218455534629511E-2</v>
      </c>
      <c r="U48" s="169">
        <f>U40-SUM(U41:U47)</f>
        <v>147465</v>
      </c>
      <c r="V48" s="169">
        <f>V40-SUM(V41:V47)</f>
        <v>58925</v>
      </c>
      <c r="W48" s="169">
        <f>W40-SUM(W41:W47)</f>
        <v>182008</v>
      </c>
      <c r="X48" s="169">
        <f>X40-SUM(X41:X47)</f>
        <v>197679</v>
      </c>
      <c r="Y48" s="169">
        <f>Y40-SUM(Y41:Y47)</f>
        <v>210536</v>
      </c>
      <c r="Z48" s="170">
        <f t="shared" si="35"/>
        <v>6.5039786724943038E-2</v>
      </c>
      <c r="AA48" s="171">
        <f t="shared" si="28"/>
        <v>0.42770148848879397</v>
      </c>
      <c r="AB48" s="170">
        <f t="shared" si="36"/>
        <v>5.3520037602519104E-2</v>
      </c>
    </row>
    <row r="49" spans="1:28" x14ac:dyDescent="0.25">
      <c r="A49" s="56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  <c r="X49" s="151"/>
      <c r="Y49" s="151"/>
      <c r="Z49" s="151"/>
      <c r="AA49" s="151"/>
      <c r="AB49" s="151"/>
    </row>
    <row r="50" spans="1:28" x14ac:dyDescent="0.25">
      <c r="A50" s="56"/>
      <c r="B50" s="154" t="s">
        <v>68</v>
      </c>
      <c r="C50" s="176">
        <f t="shared" ref="C50:H50" si="39">C51+C54</f>
        <v>0</v>
      </c>
      <c r="D50" s="176">
        <f t="shared" si="39"/>
        <v>2010</v>
      </c>
      <c r="E50" s="176">
        <f t="shared" si="39"/>
        <v>3463</v>
      </c>
      <c r="F50" s="176">
        <f t="shared" si="39"/>
        <v>0</v>
      </c>
      <c r="G50" s="176">
        <f t="shared" si="39"/>
        <v>0</v>
      </c>
      <c r="H50" s="176">
        <f t="shared" si="39"/>
        <v>0</v>
      </c>
      <c r="I50" s="177" t="str">
        <f>IFERROR(H50/G50-1,"-")</f>
        <v>-</v>
      </c>
      <c r="J50" s="177" t="str">
        <f>IFERROR(H50/C50-1,"-")</f>
        <v>-</v>
      </c>
      <c r="K50" s="177">
        <f>H50/H$8</f>
        <v>0</v>
      </c>
      <c r="L50" s="176">
        <f t="shared" ref="L50:Q50" si="40">L51+L54</f>
        <v>0</v>
      </c>
      <c r="M50" s="176">
        <f t="shared" si="40"/>
        <v>0</v>
      </c>
      <c r="N50" s="176">
        <f t="shared" si="40"/>
        <v>0</v>
      </c>
      <c r="O50" s="176">
        <f t="shared" si="40"/>
        <v>0</v>
      </c>
      <c r="P50" s="176">
        <f t="shared" si="40"/>
        <v>0</v>
      </c>
      <c r="Q50" s="176">
        <f t="shared" si="40"/>
        <v>0</v>
      </c>
      <c r="R50" s="177" t="str">
        <f>IFERROR(Q50/P50-1,"-")</f>
        <v>-</v>
      </c>
      <c r="S50" s="177" t="str">
        <f>IFERROR(Q50/L50-1,"-")</f>
        <v>-</v>
      </c>
      <c r="T50" s="177">
        <f>Q50/Q$8</f>
        <v>0</v>
      </c>
      <c r="U50" s="176">
        <f>U51+U54</f>
        <v>35706</v>
      </c>
      <c r="V50" s="176">
        <f>V51+V54</f>
        <v>17682</v>
      </c>
      <c r="W50" s="176">
        <f>W51+W54</f>
        <v>33031</v>
      </c>
      <c r="X50" s="176">
        <f>X51+X54</f>
        <v>45093</v>
      </c>
      <c r="Y50" s="176">
        <f>Y51+Y54</f>
        <v>38656</v>
      </c>
      <c r="Z50" s="177">
        <f>IFERROR(Y50/X50-1,"-")</f>
        <v>-0.14274942895793141</v>
      </c>
      <c r="AA50" s="177">
        <f t="shared" ref="AA50:AA62" si="41">IFERROR(Y50/U50-1,"-")</f>
        <v>8.2619167646894143E-2</v>
      </c>
      <c r="AB50" s="177">
        <f>Y50/Y$8</f>
        <v>9.8266831969970863E-3</v>
      </c>
    </row>
    <row r="51" spans="1:28" x14ac:dyDescent="0.25">
      <c r="A51" s="56"/>
      <c r="B51" s="157" t="s">
        <v>97</v>
      </c>
      <c r="C51" s="158">
        <v>0</v>
      </c>
      <c r="D51" s="158">
        <v>1209</v>
      </c>
      <c r="E51" s="158">
        <v>787</v>
      </c>
      <c r="F51" s="158">
        <v>0</v>
      </c>
      <c r="G51" s="158">
        <v>0</v>
      </c>
      <c r="H51" s="158">
        <v>0</v>
      </c>
      <c r="I51" s="159" t="str">
        <f>IFERROR(H51/G51-1,"-")</f>
        <v>-</v>
      </c>
      <c r="J51" s="160" t="str">
        <f>IFERROR(H51/C51-1,"-")</f>
        <v>-</v>
      </c>
      <c r="K51" s="159">
        <f>H51/H$8</f>
        <v>0</v>
      </c>
      <c r="L51" s="158">
        <v>0</v>
      </c>
      <c r="M51" s="158">
        <v>0</v>
      </c>
      <c r="N51" s="158">
        <v>0</v>
      </c>
      <c r="O51" s="158">
        <v>0</v>
      </c>
      <c r="P51" s="158">
        <v>0</v>
      </c>
      <c r="Q51" s="158">
        <v>0</v>
      </c>
      <c r="R51" s="159" t="str">
        <f>IFERROR(Q51/P51-1,"-")</f>
        <v>-</v>
      </c>
      <c r="S51" s="160" t="str">
        <f>IFERROR(Q51/L51-1,"-")</f>
        <v>-</v>
      </c>
      <c r="T51" s="159">
        <f>Q51/Q$8</f>
        <v>0</v>
      </c>
      <c r="U51" s="158">
        <v>8208</v>
      </c>
      <c r="V51" s="158">
        <v>4741</v>
      </c>
      <c r="W51" s="158">
        <v>5534</v>
      </c>
      <c r="X51" s="158">
        <v>18094</v>
      </c>
      <c r="Y51" s="158">
        <v>9908</v>
      </c>
      <c r="Z51" s="159">
        <f>IFERROR(Y51/X51-1,"-")</f>
        <v>-0.45241516524814851</v>
      </c>
      <c r="AA51" s="160">
        <f t="shared" si="41"/>
        <v>0.20711500974658859</v>
      </c>
      <c r="AB51" s="159">
        <f>Y51/Y$8</f>
        <v>2.5186976695945554E-3</v>
      </c>
    </row>
    <row r="52" spans="1:28" x14ac:dyDescent="0.25">
      <c r="A52" s="56"/>
      <c r="B52" s="162" t="s">
        <v>103</v>
      </c>
      <c r="C52" s="163">
        <v>0</v>
      </c>
      <c r="D52" s="163">
        <v>1116</v>
      </c>
      <c r="E52" s="163">
        <v>309</v>
      </c>
      <c r="F52" s="163">
        <v>0</v>
      </c>
      <c r="G52" s="163">
        <v>0</v>
      </c>
      <c r="H52" s="163">
        <v>0</v>
      </c>
      <c r="I52" s="164" t="str">
        <f>IFERROR(H52/G52-1,"-")</f>
        <v>-</v>
      </c>
      <c r="J52" s="165" t="str">
        <f>IFERROR(H52/C52-1,"-")</f>
        <v>-</v>
      </c>
      <c r="K52" s="164">
        <f>H52/H$8</f>
        <v>0</v>
      </c>
      <c r="L52" s="163">
        <v>0</v>
      </c>
      <c r="M52" s="163">
        <v>0</v>
      </c>
      <c r="N52" s="163">
        <v>0</v>
      </c>
      <c r="O52" s="163">
        <v>0</v>
      </c>
      <c r="P52" s="163">
        <v>0</v>
      </c>
      <c r="Q52" s="163">
        <v>0</v>
      </c>
      <c r="R52" s="164" t="str">
        <f>IFERROR(Q52/P52-1,"-")</f>
        <v>-</v>
      </c>
      <c r="S52" s="165" t="str">
        <f>IFERROR(Q52/L52-1,"-")</f>
        <v>-</v>
      </c>
      <c r="T52" s="164">
        <f>Q52/Q$8</f>
        <v>0</v>
      </c>
      <c r="U52" s="163">
        <v>4545</v>
      </c>
      <c r="V52" s="163">
        <v>2350</v>
      </c>
      <c r="W52" s="163">
        <v>2742</v>
      </c>
      <c r="X52" s="163">
        <v>13197</v>
      </c>
      <c r="Y52" s="163">
        <v>6601</v>
      </c>
      <c r="Z52" s="164">
        <f>IFERROR(Y52/X52-1,"-")</f>
        <v>-0.49981056300674398</v>
      </c>
      <c r="AA52" s="165">
        <f t="shared" si="41"/>
        <v>0.45236523652365235</v>
      </c>
      <c r="AB52" s="164">
        <f>Y52/Y$8</f>
        <v>1.6780302096279431E-3</v>
      </c>
    </row>
    <row r="53" spans="1:28" x14ac:dyDescent="0.25">
      <c r="A53" s="56"/>
      <c r="B53" s="162" t="s">
        <v>100</v>
      </c>
      <c r="C53" s="163">
        <v>0</v>
      </c>
      <c r="D53" s="163">
        <v>93</v>
      </c>
      <c r="E53" s="163">
        <v>478</v>
      </c>
      <c r="F53" s="163">
        <v>0</v>
      </c>
      <c r="G53" s="163">
        <v>0</v>
      </c>
      <c r="H53" s="163">
        <v>0</v>
      </c>
      <c r="I53" s="164" t="str">
        <f>IFERROR(H53/G53-1,"-")</f>
        <v>-</v>
      </c>
      <c r="J53" s="165" t="str">
        <f>IFERROR(H53/C53-1,"-")</f>
        <v>-</v>
      </c>
      <c r="K53" s="164">
        <f>H53/H$8</f>
        <v>0</v>
      </c>
      <c r="L53" s="163">
        <v>0</v>
      </c>
      <c r="M53" s="163">
        <v>0</v>
      </c>
      <c r="N53" s="163">
        <v>0</v>
      </c>
      <c r="O53" s="163">
        <v>0</v>
      </c>
      <c r="P53" s="163">
        <v>0</v>
      </c>
      <c r="Q53" s="163">
        <v>0</v>
      </c>
      <c r="R53" s="164" t="str">
        <f>IFERROR(Q53/P53-1,"-")</f>
        <v>-</v>
      </c>
      <c r="S53" s="165" t="str">
        <f>IFERROR(Q53/L53-1,"-")</f>
        <v>-</v>
      </c>
      <c r="T53" s="164">
        <f>Q53/Q$8</f>
        <v>0</v>
      </c>
      <c r="U53" s="163">
        <v>3663</v>
      </c>
      <c r="V53" s="163">
        <v>2391</v>
      </c>
      <c r="W53" s="163">
        <v>2792</v>
      </c>
      <c r="X53" s="163">
        <v>4897</v>
      </c>
      <c r="Y53" s="163">
        <v>3307</v>
      </c>
      <c r="Z53" s="164">
        <f>IFERROR(Y53/X53-1,"-")</f>
        <v>-0.324688584847866</v>
      </c>
      <c r="AA53" s="165">
        <f t="shared" si="41"/>
        <v>-9.7188097188097178E-2</v>
      </c>
      <c r="AB53" s="164">
        <f>Y53/Y$8</f>
        <v>8.4066745996661224E-4</v>
      </c>
    </row>
    <row r="54" spans="1:28" x14ac:dyDescent="0.25">
      <c r="A54" s="56"/>
      <c r="B54" s="157" t="s">
        <v>107</v>
      </c>
      <c r="C54" s="158">
        <v>0</v>
      </c>
      <c r="D54" s="158">
        <v>801</v>
      </c>
      <c r="E54" s="158">
        <v>2676</v>
      </c>
      <c r="F54" s="158">
        <v>0</v>
      </c>
      <c r="G54" s="158">
        <v>0</v>
      </c>
      <c r="H54" s="158">
        <v>0</v>
      </c>
      <c r="I54" s="159" t="str">
        <f>IFERROR(H54/G54-1,"-")</f>
        <v>-</v>
      </c>
      <c r="J54" s="160" t="str">
        <f>IFERROR(H54/C54-1,"-")</f>
        <v>-</v>
      </c>
      <c r="K54" s="159">
        <f>H54/H$8</f>
        <v>0</v>
      </c>
      <c r="L54" s="158">
        <v>0</v>
      </c>
      <c r="M54" s="158">
        <v>0</v>
      </c>
      <c r="N54" s="158">
        <v>0</v>
      </c>
      <c r="O54" s="158">
        <v>0</v>
      </c>
      <c r="P54" s="158">
        <v>0</v>
      </c>
      <c r="Q54" s="158">
        <v>0</v>
      </c>
      <c r="R54" s="159" t="str">
        <f>IFERROR(Q54/P54-1,"-")</f>
        <v>-</v>
      </c>
      <c r="S54" s="160" t="str">
        <f>IFERROR(Q54/L54-1,"-")</f>
        <v>-</v>
      </c>
      <c r="T54" s="159">
        <f>Q54/Q$8</f>
        <v>0</v>
      </c>
      <c r="U54" s="158">
        <v>27498</v>
      </c>
      <c r="V54" s="158">
        <v>12941</v>
      </c>
      <c r="W54" s="158">
        <v>27497</v>
      </c>
      <c r="X54" s="158">
        <v>26999</v>
      </c>
      <c r="Y54" s="158">
        <v>28748</v>
      </c>
      <c r="Z54" s="159">
        <f>IFERROR(Y54/X54-1,"-")</f>
        <v>6.4780177043594289E-2</v>
      </c>
      <c r="AA54" s="160">
        <f t="shared" si="41"/>
        <v>4.5457851480107614E-2</v>
      </c>
      <c r="AB54" s="159">
        <f>Y54/Y$8</f>
        <v>7.3079855274025309E-3</v>
      </c>
    </row>
    <row r="55" spans="1:28" s="56" customFormat="1" x14ac:dyDescent="0.25">
      <c r="B55" s="162" t="s">
        <v>110</v>
      </c>
      <c r="C55" s="163">
        <v>0</v>
      </c>
      <c r="D55" s="163">
        <v>91</v>
      </c>
      <c r="E55" s="163">
        <v>55</v>
      </c>
      <c r="F55" s="163">
        <v>0</v>
      </c>
      <c r="G55" s="163">
        <v>0</v>
      </c>
      <c r="H55" s="163">
        <v>0</v>
      </c>
      <c r="I55" s="164" t="str">
        <f t="shared" ref="I55:I62" si="42">IFERROR(H55/G55-1,"-")</f>
        <v>-</v>
      </c>
      <c r="J55" s="165" t="str">
        <f t="shared" ref="J55:J62" si="43">IFERROR(H55/C55-1,"-")</f>
        <v>-</v>
      </c>
      <c r="K55" s="164">
        <f t="shared" ref="K55:K62" si="44">H55/H$8</f>
        <v>0</v>
      </c>
      <c r="L55" s="163">
        <v>0</v>
      </c>
      <c r="M55" s="163">
        <v>0</v>
      </c>
      <c r="N55" s="163">
        <v>0</v>
      </c>
      <c r="O55" s="163">
        <v>0</v>
      </c>
      <c r="P55" s="163">
        <v>0</v>
      </c>
      <c r="Q55" s="163">
        <v>0</v>
      </c>
      <c r="R55" s="164" t="str">
        <f t="shared" ref="R55:R62" si="45">IFERROR(Q55/P55-1,"-")</f>
        <v>-</v>
      </c>
      <c r="S55" s="165" t="str">
        <f t="shared" ref="S55:S62" si="46">IFERROR(Q55/L55-1,"-")</f>
        <v>-</v>
      </c>
      <c r="T55" s="164">
        <f t="shared" ref="T55:T62" si="47">Q55/Q$8</f>
        <v>0</v>
      </c>
      <c r="U55" s="163">
        <v>7935</v>
      </c>
      <c r="V55" s="163">
        <v>2536</v>
      </c>
      <c r="W55" s="163">
        <v>9425</v>
      </c>
      <c r="X55" s="163">
        <v>8384</v>
      </c>
      <c r="Y55" s="163">
        <v>10019</v>
      </c>
      <c r="Z55" s="164">
        <f t="shared" ref="Z55:Z62" si="48">IFERROR(Y55/X55-1,"-")</f>
        <v>0.19501431297709915</v>
      </c>
      <c r="AA55" s="165">
        <f t="shared" si="41"/>
        <v>0.26263390044108381</v>
      </c>
      <c r="AB55" s="164">
        <f t="shared" ref="AB55:AB62" si="49">Y55/Y$8</f>
        <v>2.5469148114319589E-3</v>
      </c>
    </row>
    <row r="56" spans="1:28" s="56" customFormat="1" x14ac:dyDescent="0.25">
      <c r="B56" s="162" t="s">
        <v>113</v>
      </c>
      <c r="C56" s="163">
        <v>0</v>
      </c>
      <c r="D56" s="163">
        <v>343</v>
      </c>
      <c r="E56" s="163">
        <v>1007</v>
      </c>
      <c r="F56" s="163">
        <v>0</v>
      </c>
      <c r="G56" s="163">
        <v>0</v>
      </c>
      <c r="H56" s="163">
        <v>0</v>
      </c>
      <c r="I56" s="164" t="str">
        <f t="shared" si="42"/>
        <v>-</v>
      </c>
      <c r="J56" s="165" t="str">
        <f t="shared" si="43"/>
        <v>-</v>
      </c>
      <c r="K56" s="164">
        <f t="shared" si="44"/>
        <v>0</v>
      </c>
      <c r="L56" s="163">
        <v>0</v>
      </c>
      <c r="M56" s="163">
        <v>0</v>
      </c>
      <c r="N56" s="163">
        <v>0</v>
      </c>
      <c r="O56" s="163">
        <v>0</v>
      </c>
      <c r="P56" s="163">
        <v>0</v>
      </c>
      <c r="Q56" s="163">
        <v>0</v>
      </c>
      <c r="R56" s="164" t="str">
        <f t="shared" si="45"/>
        <v>-</v>
      </c>
      <c r="S56" s="165" t="str">
        <f t="shared" si="46"/>
        <v>-</v>
      </c>
      <c r="T56" s="164">
        <f t="shared" si="47"/>
        <v>0</v>
      </c>
      <c r="U56" s="163">
        <v>8150</v>
      </c>
      <c r="V56" s="163">
        <v>4223</v>
      </c>
      <c r="W56" s="163">
        <v>6022</v>
      </c>
      <c r="X56" s="163">
        <v>5228</v>
      </c>
      <c r="Y56" s="163">
        <v>5680</v>
      </c>
      <c r="Z56" s="164">
        <f t="shared" si="48"/>
        <v>8.6457536342769759E-2</v>
      </c>
      <c r="AA56" s="165">
        <f t="shared" si="41"/>
        <v>-0.30306748466257671</v>
      </c>
      <c r="AB56" s="164">
        <f t="shared" si="49"/>
        <v>1.4439041949229989E-3</v>
      </c>
    </row>
    <row r="57" spans="1:28" x14ac:dyDescent="0.25">
      <c r="A57" s="56"/>
      <c r="B57" s="162" t="s">
        <v>116</v>
      </c>
      <c r="C57" s="163">
        <v>0</v>
      </c>
      <c r="D57" s="163">
        <v>67</v>
      </c>
      <c r="E57" s="163">
        <v>446</v>
      </c>
      <c r="F57" s="163">
        <v>0</v>
      </c>
      <c r="G57" s="163">
        <v>0</v>
      </c>
      <c r="H57" s="163">
        <v>0</v>
      </c>
      <c r="I57" s="164" t="str">
        <f t="shared" si="42"/>
        <v>-</v>
      </c>
      <c r="J57" s="165" t="str">
        <f t="shared" si="43"/>
        <v>-</v>
      </c>
      <c r="K57" s="164">
        <f t="shared" si="44"/>
        <v>0</v>
      </c>
      <c r="L57" s="163">
        <v>0</v>
      </c>
      <c r="M57" s="163">
        <v>0</v>
      </c>
      <c r="N57" s="163">
        <v>0</v>
      </c>
      <c r="O57" s="163">
        <v>0</v>
      </c>
      <c r="P57" s="163">
        <v>0</v>
      </c>
      <c r="Q57" s="163">
        <v>0</v>
      </c>
      <c r="R57" s="164" t="str">
        <f t="shared" si="45"/>
        <v>-</v>
      </c>
      <c r="S57" s="165" t="str">
        <f t="shared" si="46"/>
        <v>-</v>
      </c>
      <c r="T57" s="164">
        <f t="shared" si="47"/>
        <v>0</v>
      </c>
      <c r="U57" s="163">
        <v>1834</v>
      </c>
      <c r="V57" s="163">
        <v>1537</v>
      </c>
      <c r="W57" s="163">
        <v>2376</v>
      </c>
      <c r="X57" s="163">
        <v>2600</v>
      </c>
      <c r="Y57" s="163">
        <v>2129</v>
      </c>
      <c r="Z57" s="164">
        <f t="shared" si="48"/>
        <v>-0.18115384615384611</v>
      </c>
      <c r="AA57" s="165">
        <f t="shared" si="41"/>
        <v>0.16085059978189742</v>
      </c>
      <c r="AB57" s="164">
        <f t="shared" si="49"/>
        <v>5.4120986461110294E-4</v>
      </c>
    </row>
    <row r="58" spans="1:28" x14ac:dyDescent="0.25">
      <c r="A58" s="56"/>
      <c r="B58" s="162" t="s">
        <v>123</v>
      </c>
      <c r="C58" s="163">
        <v>0</v>
      </c>
      <c r="D58" s="163">
        <v>31</v>
      </c>
      <c r="E58" s="163">
        <v>55</v>
      </c>
      <c r="F58" s="163">
        <v>0</v>
      </c>
      <c r="G58" s="163">
        <v>0</v>
      </c>
      <c r="H58" s="163">
        <v>0</v>
      </c>
      <c r="I58" s="164" t="str">
        <f t="shared" si="42"/>
        <v>-</v>
      </c>
      <c r="J58" s="165" t="str">
        <f t="shared" si="43"/>
        <v>-</v>
      </c>
      <c r="K58" s="164">
        <f t="shared" si="44"/>
        <v>0</v>
      </c>
      <c r="L58" s="163">
        <v>0</v>
      </c>
      <c r="M58" s="163">
        <v>0</v>
      </c>
      <c r="N58" s="163">
        <v>0</v>
      </c>
      <c r="O58" s="163">
        <v>0</v>
      </c>
      <c r="P58" s="163">
        <v>0</v>
      </c>
      <c r="Q58" s="163">
        <v>0</v>
      </c>
      <c r="R58" s="164" t="str">
        <f t="shared" si="45"/>
        <v>-</v>
      </c>
      <c r="S58" s="165" t="str">
        <f t="shared" si="46"/>
        <v>-</v>
      </c>
      <c r="T58" s="164">
        <f t="shared" si="47"/>
        <v>0</v>
      </c>
      <c r="U58" s="163">
        <v>500</v>
      </c>
      <c r="V58" s="163">
        <v>313</v>
      </c>
      <c r="W58" s="163">
        <v>804</v>
      </c>
      <c r="X58" s="163">
        <v>715</v>
      </c>
      <c r="Y58" s="163">
        <v>965</v>
      </c>
      <c r="Z58" s="164">
        <f t="shared" si="48"/>
        <v>0.34965034965034958</v>
      </c>
      <c r="AA58" s="165">
        <f t="shared" si="41"/>
        <v>0.92999999999999994</v>
      </c>
      <c r="AB58" s="164">
        <f t="shared" si="49"/>
        <v>2.4531118804589684E-4</v>
      </c>
    </row>
    <row r="59" spans="1:28" x14ac:dyDescent="0.25">
      <c r="A59" s="56"/>
      <c r="B59" s="162" t="s">
        <v>119</v>
      </c>
      <c r="C59" s="163">
        <v>0</v>
      </c>
      <c r="D59" s="163">
        <v>34</v>
      </c>
      <c r="E59" s="163">
        <v>80</v>
      </c>
      <c r="F59" s="163">
        <v>0</v>
      </c>
      <c r="G59" s="163">
        <v>0</v>
      </c>
      <c r="H59" s="163">
        <v>0</v>
      </c>
      <c r="I59" s="164" t="str">
        <f t="shared" si="42"/>
        <v>-</v>
      </c>
      <c r="J59" s="165" t="str">
        <f t="shared" si="43"/>
        <v>-</v>
      </c>
      <c r="K59" s="164">
        <f t="shared" si="44"/>
        <v>0</v>
      </c>
      <c r="L59" s="163">
        <v>0</v>
      </c>
      <c r="M59" s="163">
        <v>0</v>
      </c>
      <c r="N59" s="163">
        <v>0</v>
      </c>
      <c r="O59" s="163">
        <v>0</v>
      </c>
      <c r="P59" s="163">
        <v>0</v>
      </c>
      <c r="Q59" s="163">
        <v>0</v>
      </c>
      <c r="R59" s="164" t="str">
        <f t="shared" si="45"/>
        <v>-</v>
      </c>
      <c r="S59" s="165" t="str">
        <f t="shared" si="46"/>
        <v>-</v>
      </c>
      <c r="T59" s="164">
        <f t="shared" si="47"/>
        <v>0</v>
      </c>
      <c r="U59" s="163">
        <v>611</v>
      </c>
      <c r="V59" s="163">
        <v>423</v>
      </c>
      <c r="W59" s="163">
        <v>589</v>
      </c>
      <c r="X59" s="163">
        <v>591</v>
      </c>
      <c r="Y59" s="163">
        <v>687</v>
      </c>
      <c r="Z59" s="164">
        <f t="shared" si="48"/>
        <v>0.1624365482233503</v>
      </c>
      <c r="AA59" s="165">
        <f t="shared" si="41"/>
        <v>0.12438625204582654</v>
      </c>
      <c r="AB59" s="164">
        <f t="shared" si="49"/>
        <v>1.7464122920987681E-4</v>
      </c>
    </row>
    <row r="60" spans="1:28" x14ac:dyDescent="0.25">
      <c r="A60" s="56"/>
      <c r="B60" s="162" t="s">
        <v>128</v>
      </c>
      <c r="C60" s="163">
        <v>0</v>
      </c>
      <c r="D60" s="163">
        <v>0</v>
      </c>
      <c r="E60" s="163">
        <v>22</v>
      </c>
      <c r="F60" s="163">
        <v>0</v>
      </c>
      <c r="G60" s="163">
        <v>0</v>
      </c>
      <c r="H60" s="163">
        <v>0</v>
      </c>
      <c r="I60" s="164" t="str">
        <f t="shared" si="42"/>
        <v>-</v>
      </c>
      <c r="J60" s="165" t="str">
        <f t="shared" si="43"/>
        <v>-</v>
      </c>
      <c r="K60" s="164">
        <f t="shared" si="44"/>
        <v>0</v>
      </c>
      <c r="L60" s="163">
        <v>0</v>
      </c>
      <c r="M60" s="163">
        <v>0</v>
      </c>
      <c r="N60" s="163">
        <v>0</v>
      </c>
      <c r="O60" s="163">
        <v>0</v>
      </c>
      <c r="P60" s="163">
        <v>0</v>
      </c>
      <c r="Q60" s="163">
        <v>0</v>
      </c>
      <c r="R60" s="164" t="str">
        <f t="shared" si="45"/>
        <v>-</v>
      </c>
      <c r="S60" s="165" t="str">
        <f t="shared" si="46"/>
        <v>-</v>
      </c>
      <c r="T60" s="164">
        <f t="shared" si="47"/>
        <v>0</v>
      </c>
      <c r="U60" s="163">
        <v>150</v>
      </c>
      <c r="V60" s="163">
        <v>77</v>
      </c>
      <c r="W60" s="163">
        <v>91</v>
      </c>
      <c r="X60" s="163">
        <v>197</v>
      </c>
      <c r="Y60" s="163">
        <v>107</v>
      </c>
      <c r="Z60" s="164">
        <f t="shared" si="48"/>
        <v>-0.45685279187817263</v>
      </c>
      <c r="AA60" s="165">
        <f t="shared" si="41"/>
        <v>-0.28666666666666663</v>
      </c>
      <c r="AB60" s="164">
        <f t="shared" si="49"/>
        <v>2.7200307897317058E-5</v>
      </c>
    </row>
    <row r="61" spans="1:28" x14ac:dyDescent="0.25">
      <c r="A61" s="56"/>
      <c r="B61" s="162" t="s">
        <v>131</v>
      </c>
      <c r="C61" s="163">
        <v>0</v>
      </c>
      <c r="D61" s="163">
        <v>8</v>
      </c>
      <c r="E61" s="163">
        <v>14</v>
      </c>
      <c r="F61" s="163">
        <v>0</v>
      </c>
      <c r="G61" s="163">
        <v>0</v>
      </c>
      <c r="H61" s="163">
        <v>0</v>
      </c>
      <c r="I61" s="164" t="str">
        <f t="shared" si="42"/>
        <v>-</v>
      </c>
      <c r="J61" s="165" t="str">
        <f t="shared" si="43"/>
        <v>-</v>
      </c>
      <c r="K61" s="164">
        <f t="shared" si="44"/>
        <v>0</v>
      </c>
      <c r="L61" s="163">
        <v>0</v>
      </c>
      <c r="M61" s="163">
        <v>0</v>
      </c>
      <c r="N61" s="163">
        <v>0</v>
      </c>
      <c r="O61" s="163">
        <v>0</v>
      </c>
      <c r="P61" s="163">
        <v>0</v>
      </c>
      <c r="Q61" s="163">
        <v>0</v>
      </c>
      <c r="R61" s="164" t="str">
        <f t="shared" si="45"/>
        <v>-</v>
      </c>
      <c r="S61" s="165" t="str">
        <f t="shared" si="46"/>
        <v>-</v>
      </c>
      <c r="T61" s="164">
        <f t="shared" si="47"/>
        <v>0</v>
      </c>
      <c r="U61" s="163">
        <v>300</v>
      </c>
      <c r="V61" s="163">
        <v>69</v>
      </c>
      <c r="W61" s="163">
        <v>120</v>
      </c>
      <c r="X61" s="163">
        <v>168</v>
      </c>
      <c r="Y61" s="163">
        <v>109</v>
      </c>
      <c r="Z61" s="164">
        <f t="shared" si="48"/>
        <v>-0.35119047619047616</v>
      </c>
      <c r="AA61" s="165">
        <f t="shared" si="41"/>
        <v>-0.63666666666666671</v>
      </c>
      <c r="AB61" s="164">
        <f t="shared" si="49"/>
        <v>2.7708724867360369E-5</v>
      </c>
    </row>
    <row r="62" spans="1:28" x14ac:dyDescent="0.25">
      <c r="A62" s="56"/>
      <c r="B62" s="168" t="s">
        <v>145</v>
      </c>
      <c r="C62" s="169">
        <f t="shared" ref="C62:H62" si="50">C54-SUM(C55:C61)</f>
        <v>0</v>
      </c>
      <c r="D62" s="169">
        <f t="shared" si="50"/>
        <v>227</v>
      </c>
      <c r="E62" s="169">
        <f t="shared" si="50"/>
        <v>997</v>
      </c>
      <c r="F62" s="169">
        <f t="shared" si="50"/>
        <v>0</v>
      </c>
      <c r="G62" s="169">
        <f t="shared" si="50"/>
        <v>0</v>
      </c>
      <c r="H62" s="169">
        <f t="shared" si="50"/>
        <v>0</v>
      </c>
      <c r="I62" s="170" t="str">
        <f t="shared" si="42"/>
        <v>-</v>
      </c>
      <c r="J62" s="171" t="str">
        <f t="shared" si="43"/>
        <v>-</v>
      </c>
      <c r="K62" s="170">
        <f t="shared" si="44"/>
        <v>0</v>
      </c>
      <c r="L62" s="169">
        <f t="shared" ref="L62:Q62" si="51">L54-SUM(L55:L61)</f>
        <v>0</v>
      </c>
      <c r="M62" s="169">
        <f t="shared" si="51"/>
        <v>0</v>
      </c>
      <c r="N62" s="169">
        <f t="shared" si="51"/>
        <v>0</v>
      </c>
      <c r="O62" s="169">
        <f t="shared" si="51"/>
        <v>0</v>
      </c>
      <c r="P62" s="169">
        <f t="shared" si="51"/>
        <v>0</v>
      </c>
      <c r="Q62" s="169">
        <f t="shared" si="51"/>
        <v>0</v>
      </c>
      <c r="R62" s="170" t="str">
        <f t="shared" si="45"/>
        <v>-</v>
      </c>
      <c r="S62" s="171" t="str">
        <f t="shared" si="46"/>
        <v>-</v>
      </c>
      <c r="T62" s="170">
        <f t="shared" si="47"/>
        <v>0</v>
      </c>
      <c r="U62" s="169">
        <f>U54-SUM(U55:U61)</f>
        <v>8018</v>
      </c>
      <c r="V62" s="169">
        <f>V54-SUM(V55:V61)</f>
        <v>3763</v>
      </c>
      <c r="W62" s="169">
        <f>W54-SUM(W55:W61)</f>
        <v>8070</v>
      </c>
      <c r="X62" s="169">
        <f>X54-SUM(X55:X61)</f>
        <v>9116</v>
      </c>
      <c r="Y62" s="169">
        <f>Y54-SUM(Y55:Y61)</f>
        <v>9052</v>
      </c>
      <c r="Z62" s="170">
        <f t="shared" si="48"/>
        <v>-7.0206230802983827E-3</v>
      </c>
      <c r="AA62" s="171">
        <f t="shared" si="41"/>
        <v>0.12895984035919184</v>
      </c>
      <c r="AB62" s="170">
        <f t="shared" si="49"/>
        <v>2.3010952064160188E-3</v>
      </c>
    </row>
    <row r="63" spans="1:28" x14ac:dyDescent="0.25">
      <c r="A63" s="56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151"/>
    </row>
    <row r="64" spans="1:28" x14ac:dyDescent="0.25">
      <c r="A64" s="56"/>
      <c r="B64" s="154" t="s">
        <v>68</v>
      </c>
      <c r="C64" s="176">
        <f t="shared" ref="C64:H64" si="52">C65+C68</f>
        <v>11996</v>
      </c>
      <c r="D64" s="176">
        <f t="shared" si="52"/>
        <v>1940</v>
      </c>
      <c r="E64" s="176">
        <f t="shared" si="52"/>
        <v>0</v>
      </c>
      <c r="F64" s="176">
        <f t="shared" si="52"/>
        <v>0</v>
      </c>
      <c r="G64" s="176">
        <f t="shared" si="52"/>
        <v>0</v>
      </c>
      <c r="H64" s="176">
        <f t="shared" si="52"/>
        <v>0</v>
      </c>
      <c r="I64" s="177" t="str">
        <f>IFERROR(H64/G64-1,"-")</f>
        <v>-</v>
      </c>
      <c r="J64" s="177">
        <f>IFERROR(H64/C64-1,"-")</f>
        <v>-1</v>
      </c>
      <c r="K64" s="177">
        <f>H64/H$8</f>
        <v>0</v>
      </c>
      <c r="L64" s="176">
        <f t="shared" ref="L64:Q64" si="53">L65+L68</f>
        <v>112688</v>
      </c>
      <c r="M64" s="176">
        <f t="shared" si="53"/>
        <v>30883</v>
      </c>
      <c r="N64" s="176">
        <f t="shared" si="53"/>
        <v>44291</v>
      </c>
      <c r="O64" s="176">
        <f t="shared" si="53"/>
        <v>0</v>
      </c>
      <c r="P64" s="176">
        <f t="shared" si="53"/>
        <v>98149</v>
      </c>
      <c r="Q64" s="176">
        <f t="shared" si="53"/>
        <v>0</v>
      </c>
      <c r="R64" s="177">
        <f>IFERROR(Q64/P64-1,"-")</f>
        <v>-1</v>
      </c>
      <c r="S64" s="177">
        <f>IFERROR(Q64/L64-1,"-")</f>
        <v>-1</v>
      </c>
      <c r="T64" s="177">
        <f>Q64/Q$8</f>
        <v>0</v>
      </c>
      <c r="U64" s="176">
        <f>U65+U68</f>
        <v>124684</v>
      </c>
      <c r="V64" s="176">
        <f>V65+V68</f>
        <v>54485</v>
      </c>
      <c r="W64" s="176">
        <f>W65+W68</f>
        <v>138119</v>
      </c>
      <c r="X64" s="176">
        <f>X65+X68</f>
        <v>159302</v>
      </c>
      <c r="Y64" s="176">
        <f>Y65+Y68</f>
        <v>179445</v>
      </c>
      <c r="Z64" s="177">
        <f>IFERROR(Y64/X64-1,"-")</f>
        <v>0.12644536791754035</v>
      </c>
      <c r="AA64" s="177">
        <f t="shared" ref="AA64:AA76" si="54">IFERROR(Y64/U64-1,"-")</f>
        <v>0.43919829328542548</v>
      </c>
      <c r="AB64" s="177">
        <f>Y64/Y$8</f>
        <v>4.5616441594710837E-2</v>
      </c>
    </row>
    <row r="65" spans="1:28" x14ac:dyDescent="0.25">
      <c r="A65" s="56"/>
      <c r="B65" s="157" t="s">
        <v>97</v>
      </c>
      <c r="C65" s="158">
        <v>1930</v>
      </c>
      <c r="D65" s="158">
        <v>97</v>
      </c>
      <c r="E65" s="158">
        <v>0</v>
      </c>
      <c r="F65" s="158">
        <v>0</v>
      </c>
      <c r="G65" s="158">
        <v>0</v>
      </c>
      <c r="H65" s="158">
        <v>0</v>
      </c>
      <c r="I65" s="159" t="str">
        <f>IFERROR(H65/G65-1,"-")</f>
        <v>-</v>
      </c>
      <c r="J65" s="160">
        <f>IFERROR(H65/C65-1,"-")</f>
        <v>-1</v>
      </c>
      <c r="K65" s="159">
        <f>H65/H$8</f>
        <v>0</v>
      </c>
      <c r="L65" s="158">
        <v>37118</v>
      </c>
      <c r="M65" s="158">
        <v>12691</v>
      </c>
      <c r="N65" s="158">
        <v>23633</v>
      </c>
      <c r="O65" s="158">
        <v>0</v>
      </c>
      <c r="P65" s="158">
        <v>36190</v>
      </c>
      <c r="Q65" s="158">
        <v>0</v>
      </c>
      <c r="R65" s="159">
        <f>IFERROR(Q65/P65-1,"-")</f>
        <v>-1</v>
      </c>
      <c r="S65" s="160">
        <f>IFERROR(Q65/L65-1,"-")</f>
        <v>-1</v>
      </c>
      <c r="T65" s="159">
        <f>Q65/Q$8</f>
        <v>0</v>
      </c>
      <c r="U65" s="158">
        <v>39048</v>
      </c>
      <c r="V65" s="158">
        <v>25120</v>
      </c>
      <c r="W65" s="158">
        <v>30198</v>
      </c>
      <c r="X65" s="158">
        <v>41999</v>
      </c>
      <c r="Y65" s="158">
        <v>54803</v>
      </c>
      <c r="Z65" s="159">
        <f>IFERROR(Y65/X65-1,"-")</f>
        <v>0.30486440153336991</v>
      </c>
      <c r="AA65" s="160">
        <f t="shared" si="54"/>
        <v>0.40347777094857618</v>
      </c>
      <c r="AB65" s="159">
        <f>Y65/Y$8</f>
        <v>1.3931387604641745E-2</v>
      </c>
    </row>
    <row r="66" spans="1:28" x14ac:dyDescent="0.25">
      <c r="A66" s="56"/>
      <c r="B66" s="162" t="s">
        <v>103</v>
      </c>
      <c r="C66" s="163">
        <v>1468</v>
      </c>
      <c r="D66" s="163">
        <v>57</v>
      </c>
      <c r="E66" s="163">
        <v>0</v>
      </c>
      <c r="F66" s="163">
        <v>0</v>
      </c>
      <c r="G66" s="163">
        <v>0</v>
      </c>
      <c r="H66" s="163">
        <v>0</v>
      </c>
      <c r="I66" s="164" t="str">
        <f>IFERROR(H66/G66-1,"-")</f>
        <v>-</v>
      </c>
      <c r="J66" s="165">
        <f>IFERROR(H66/C66-1,"-")</f>
        <v>-1</v>
      </c>
      <c r="K66" s="164">
        <f>H66/H$8</f>
        <v>0</v>
      </c>
      <c r="L66" s="163">
        <v>19903</v>
      </c>
      <c r="M66" s="163">
        <v>4435</v>
      </c>
      <c r="N66" s="163">
        <v>20260</v>
      </c>
      <c r="O66" s="163">
        <v>0</v>
      </c>
      <c r="P66" s="163">
        <v>25396</v>
      </c>
      <c r="Q66" s="163">
        <v>0</v>
      </c>
      <c r="R66" s="164">
        <f>IFERROR(Q66/P66-1,"-")</f>
        <v>-1</v>
      </c>
      <c r="S66" s="165">
        <f>IFERROR(Q66/L66-1,"-")</f>
        <v>-1</v>
      </c>
      <c r="T66" s="164">
        <f>Q66/Q$8</f>
        <v>0</v>
      </c>
      <c r="U66" s="163">
        <v>21371</v>
      </c>
      <c r="V66" s="163">
        <v>21207</v>
      </c>
      <c r="W66" s="163">
        <v>22806</v>
      </c>
      <c r="X66" s="163">
        <v>29747</v>
      </c>
      <c r="Y66" s="163">
        <v>33601</v>
      </c>
      <c r="Z66" s="164">
        <f>IFERROR(Y66/X66-1,"-")</f>
        <v>0.12955928328907107</v>
      </c>
      <c r="AA66" s="165">
        <f t="shared" si="54"/>
        <v>0.5722708343081746</v>
      </c>
      <c r="AB66" s="164">
        <f>Y66/Y$8</f>
        <v>8.5416593052126209E-3</v>
      </c>
    </row>
    <row r="67" spans="1:28" x14ac:dyDescent="0.25">
      <c r="A67" s="56"/>
      <c r="B67" s="162" t="s">
        <v>100</v>
      </c>
      <c r="C67" s="163">
        <v>462</v>
      </c>
      <c r="D67" s="163">
        <v>40</v>
      </c>
      <c r="E67" s="163">
        <v>0</v>
      </c>
      <c r="F67" s="163">
        <v>0</v>
      </c>
      <c r="G67" s="163">
        <v>0</v>
      </c>
      <c r="H67" s="163">
        <v>0</v>
      </c>
      <c r="I67" s="164" t="str">
        <f>IFERROR(H67/G67-1,"-")</f>
        <v>-</v>
      </c>
      <c r="J67" s="165">
        <f>IFERROR(H67/C67-1,"-")</f>
        <v>-1</v>
      </c>
      <c r="K67" s="164">
        <f>H67/H$8</f>
        <v>0</v>
      </c>
      <c r="L67" s="163">
        <v>17215</v>
      </c>
      <c r="M67" s="163">
        <v>8256</v>
      </c>
      <c r="N67" s="163">
        <v>3373</v>
      </c>
      <c r="O67" s="163">
        <v>0</v>
      </c>
      <c r="P67" s="163">
        <v>10794</v>
      </c>
      <c r="Q67" s="163">
        <v>0</v>
      </c>
      <c r="R67" s="164">
        <f>IFERROR(Q67/P67-1,"-")</f>
        <v>-1</v>
      </c>
      <c r="S67" s="165">
        <f>IFERROR(Q67/L67-1,"-")</f>
        <v>-1</v>
      </c>
      <c r="T67" s="164">
        <f>Q67/Q$8</f>
        <v>0</v>
      </c>
      <c r="U67" s="163">
        <v>17677</v>
      </c>
      <c r="V67" s="163">
        <v>3913</v>
      </c>
      <c r="W67" s="163">
        <v>7392</v>
      </c>
      <c r="X67" s="163">
        <v>12252</v>
      </c>
      <c r="Y67" s="163">
        <v>21202</v>
      </c>
      <c r="Z67" s="164">
        <f>IFERROR(Y67/X67-1,"-")</f>
        <v>0.73049298073783864</v>
      </c>
      <c r="AA67" s="165">
        <f t="shared" si="54"/>
        <v>0.19941166487526174</v>
      </c>
      <c r="AB67" s="164">
        <f>Y67/Y$8</f>
        <v>5.3897282994291237E-3</v>
      </c>
    </row>
    <row r="68" spans="1:28" x14ac:dyDescent="0.25">
      <c r="A68" s="56"/>
      <c r="B68" s="157" t="s">
        <v>107</v>
      </c>
      <c r="C68" s="158">
        <v>10066</v>
      </c>
      <c r="D68" s="158">
        <v>1843</v>
      </c>
      <c r="E68" s="158">
        <v>0</v>
      </c>
      <c r="F68" s="158">
        <v>0</v>
      </c>
      <c r="G68" s="158">
        <v>0</v>
      </c>
      <c r="H68" s="158">
        <v>0</v>
      </c>
      <c r="I68" s="159" t="str">
        <f>IFERROR(H68/G68-1,"-")</f>
        <v>-</v>
      </c>
      <c r="J68" s="160">
        <f>IFERROR(H68/C68-1,"-")</f>
        <v>-1</v>
      </c>
      <c r="K68" s="159">
        <f>H68/H$8</f>
        <v>0</v>
      </c>
      <c r="L68" s="158">
        <v>75570</v>
      </c>
      <c r="M68" s="158">
        <v>18192</v>
      </c>
      <c r="N68" s="158">
        <v>20658</v>
      </c>
      <c r="O68" s="158">
        <v>0</v>
      </c>
      <c r="P68" s="158">
        <v>61959</v>
      </c>
      <c r="Q68" s="158">
        <v>0</v>
      </c>
      <c r="R68" s="159">
        <f>IFERROR(Q68/P68-1,"-")</f>
        <v>-1</v>
      </c>
      <c r="S68" s="160">
        <f>IFERROR(Q68/L68-1,"-")</f>
        <v>-1</v>
      </c>
      <c r="T68" s="159">
        <f>Q68/Q$8</f>
        <v>0</v>
      </c>
      <c r="U68" s="158">
        <v>85636</v>
      </c>
      <c r="V68" s="158">
        <v>29365</v>
      </c>
      <c r="W68" s="158">
        <v>107921</v>
      </c>
      <c r="X68" s="158">
        <v>117303</v>
      </c>
      <c r="Y68" s="158">
        <v>124642</v>
      </c>
      <c r="Z68" s="159">
        <f>IFERROR(Y68/X68-1,"-")</f>
        <v>6.256446979190633E-2</v>
      </c>
      <c r="AA68" s="160">
        <f t="shared" si="54"/>
        <v>0.45548601055630811</v>
      </c>
      <c r="AB68" s="159">
        <f>Y68/Y$8</f>
        <v>3.1685053990069094E-2</v>
      </c>
    </row>
    <row r="69" spans="1:28" s="56" customFormat="1" x14ac:dyDescent="0.25">
      <c r="B69" s="162" t="s">
        <v>110</v>
      </c>
      <c r="C69" s="163">
        <v>1422</v>
      </c>
      <c r="D69" s="163">
        <v>217</v>
      </c>
      <c r="E69" s="163">
        <v>0</v>
      </c>
      <c r="F69" s="163">
        <v>0</v>
      </c>
      <c r="G69" s="163">
        <v>0</v>
      </c>
      <c r="H69" s="163">
        <v>0</v>
      </c>
      <c r="I69" s="164" t="str">
        <f t="shared" ref="I69:I76" si="55">IFERROR(H69/G69-1,"-")</f>
        <v>-</v>
      </c>
      <c r="J69" s="165">
        <f t="shared" ref="J69:J76" si="56">IFERROR(H69/C69-1,"-")</f>
        <v>-1</v>
      </c>
      <c r="K69" s="164">
        <f t="shared" ref="K69:K76" si="57">H69/H$8</f>
        <v>0</v>
      </c>
      <c r="L69" s="163">
        <v>35504</v>
      </c>
      <c r="M69" s="163">
        <v>7503</v>
      </c>
      <c r="N69" s="163">
        <v>5486</v>
      </c>
      <c r="O69" s="163">
        <v>0</v>
      </c>
      <c r="P69" s="163">
        <v>24143</v>
      </c>
      <c r="Q69" s="163">
        <v>0</v>
      </c>
      <c r="R69" s="164">
        <f t="shared" ref="R69:R76" si="58">IFERROR(Q69/P69-1,"-")</f>
        <v>-1</v>
      </c>
      <c r="S69" s="165">
        <f t="shared" ref="S69:S76" si="59">IFERROR(Q69/L69-1,"-")</f>
        <v>-1</v>
      </c>
      <c r="T69" s="164">
        <f t="shared" ref="T69:T76" si="60">Q69/Q$8</f>
        <v>0</v>
      </c>
      <c r="U69" s="163">
        <v>36926</v>
      </c>
      <c r="V69" s="163">
        <v>6760</v>
      </c>
      <c r="W69" s="163">
        <v>48443</v>
      </c>
      <c r="X69" s="163">
        <v>44229</v>
      </c>
      <c r="Y69" s="163">
        <v>42331</v>
      </c>
      <c r="Z69" s="164">
        <f t="shared" ref="Z69:Z76" si="61">IFERROR(Y69/X69-1,"-")</f>
        <v>-4.2913020868660778E-2</v>
      </c>
      <c r="AA69" s="165">
        <f t="shared" si="54"/>
        <v>0.14637382873855809</v>
      </c>
      <c r="AB69" s="164">
        <f t="shared" ref="AB69:AB76" si="62">Y69/Y$8</f>
        <v>1.0760899379451667E-2</v>
      </c>
    </row>
    <row r="70" spans="1:28" s="56" customFormat="1" x14ac:dyDescent="0.25">
      <c r="B70" s="162" t="s">
        <v>113</v>
      </c>
      <c r="C70" s="163">
        <v>1805</v>
      </c>
      <c r="D70" s="163">
        <v>271</v>
      </c>
      <c r="E70" s="163">
        <v>0</v>
      </c>
      <c r="F70" s="163">
        <v>0</v>
      </c>
      <c r="G70" s="163">
        <v>0</v>
      </c>
      <c r="H70" s="163">
        <v>0</v>
      </c>
      <c r="I70" s="164" t="str">
        <f t="shared" si="55"/>
        <v>-</v>
      </c>
      <c r="J70" s="165">
        <f t="shared" si="56"/>
        <v>-1</v>
      </c>
      <c r="K70" s="164">
        <f t="shared" si="57"/>
        <v>0</v>
      </c>
      <c r="L70" s="163">
        <v>8670</v>
      </c>
      <c r="M70" s="163">
        <v>2395</v>
      </c>
      <c r="N70" s="163">
        <v>2729</v>
      </c>
      <c r="O70" s="163">
        <v>0</v>
      </c>
      <c r="P70" s="163">
        <v>5792</v>
      </c>
      <c r="Q70" s="163">
        <v>0</v>
      </c>
      <c r="R70" s="164">
        <f t="shared" si="58"/>
        <v>-1</v>
      </c>
      <c r="S70" s="165">
        <f t="shared" si="59"/>
        <v>-1</v>
      </c>
      <c r="T70" s="164">
        <f t="shared" si="60"/>
        <v>0</v>
      </c>
      <c r="U70" s="163">
        <v>10475</v>
      </c>
      <c r="V70" s="163">
        <v>3150</v>
      </c>
      <c r="W70" s="163">
        <v>6597</v>
      </c>
      <c r="X70" s="163">
        <v>8921</v>
      </c>
      <c r="Y70" s="163">
        <v>8974</v>
      </c>
      <c r="Z70" s="164">
        <f t="shared" si="61"/>
        <v>5.9410380002242746E-3</v>
      </c>
      <c r="AA70" s="165">
        <f t="shared" si="54"/>
        <v>-0.14329355608591887</v>
      </c>
      <c r="AB70" s="164">
        <f t="shared" si="62"/>
        <v>2.2812669445843297E-3</v>
      </c>
    </row>
    <row r="71" spans="1:28" x14ac:dyDescent="0.25">
      <c r="A71" s="56"/>
      <c r="B71" s="162" t="s">
        <v>116</v>
      </c>
      <c r="C71" s="163">
        <v>2242</v>
      </c>
      <c r="D71" s="163">
        <v>564</v>
      </c>
      <c r="E71" s="163">
        <v>0</v>
      </c>
      <c r="F71" s="163">
        <v>0</v>
      </c>
      <c r="G71" s="163">
        <v>0</v>
      </c>
      <c r="H71" s="163">
        <v>0</v>
      </c>
      <c r="I71" s="164" t="str">
        <f t="shared" si="55"/>
        <v>-</v>
      </c>
      <c r="J71" s="165">
        <f t="shared" si="56"/>
        <v>-1</v>
      </c>
      <c r="K71" s="164">
        <f t="shared" si="57"/>
        <v>0</v>
      </c>
      <c r="L71" s="163">
        <v>7796</v>
      </c>
      <c r="M71" s="163">
        <v>1950</v>
      </c>
      <c r="N71" s="163">
        <v>3553</v>
      </c>
      <c r="O71" s="163">
        <v>0</v>
      </c>
      <c r="P71" s="163">
        <v>7370</v>
      </c>
      <c r="Q71" s="163">
        <v>0</v>
      </c>
      <c r="R71" s="164">
        <f t="shared" si="58"/>
        <v>-1</v>
      </c>
      <c r="S71" s="165">
        <f t="shared" si="59"/>
        <v>-1</v>
      </c>
      <c r="T71" s="164">
        <f t="shared" si="60"/>
        <v>0</v>
      </c>
      <c r="U71" s="163">
        <v>10038</v>
      </c>
      <c r="V71" s="163">
        <v>5169</v>
      </c>
      <c r="W71" s="163">
        <v>15657</v>
      </c>
      <c r="X71" s="163">
        <v>14855</v>
      </c>
      <c r="Y71" s="163">
        <v>18378</v>
      </c>
      <c r="Z71" s="164">
        <f t="shared" si="61"/>
        <v>0.23715920565466164</v>
      </c>
      <c r="AA71" s="165">
        <f t="shared" si="54"/>
        <v>0.83084279736999411</v>
      </c>
      <c r="AB71" s="164">
        <f t="shared" si="62"/>
        <v>4.6718435377279708E-3</v>
      </c>
    </row>
    <row r="72" spans="1:28" x14ac:dyDescent="0.25">
      <c r="A72" s="56"/>
      <c r="B72" s="162" t="s">
        <v>123</v>
      </c>
      <c r="C72" s="163">
        <v>100</v>
      </c>
      <c r="D72" s="163">
        <v>22</v>
      </c>
      <c r="E72" s="163">
        <v>0</v>
      </c>
      <c r="F72" s="163">
        <v>0</v>
      </c>
      <c r="G72" s="163">
        <v>0</v>
      </c>
      <c r="H72" s="163">
        <v>0</v>
      </c>
      <c r="I72" s="164" t="str">
        <f t="shared" si="55"/>
        <v>-</v>
      </c>
      <c r="J72" s="165">
        <f t="shared" si="56"/>
        <v>-1</v>
      </c>
      <c r="K72" s="164">
        <f t="shared" si="57"/>
        <v>0</v>
      </c>
      <c r="L72" s="163">
        <v>1446</v>
      </c>
      <c r="M72" s="163">
        <v>260</v>
      </c>
      <c r="N72" s="163">
        <v>818</v>
      </c>
      <c r="O72" s="163">
        <v>0</v>
      </c>
      <c r="P72" s="163">
        <v>1851</v>
      </c>
      <c r="Q72" s="163">
        <v>0</v>
      </c>
      <c r="R72" s="164">
        <f t="shared" si="58"/>
        <v>-1</v>
      </c>
      <c r="S72" s="165">
        <f t="shared" si="59"/>
        <v>-1</v>
      </c>
      <c r="T72" s="164">
        <f t="shared" si="60"/>
        <v>0</v>
      </c>
      <c r="U72" s="163">
        <v>1546</v>
      </c>
      <c r="V72" s="163">
        <v>1357</v>
      </c>
      <c r="W72" s="163">
        <v>2181</v>
      </c>
      <c r="X72" s="163">
        <v>3231</v>
      </c>
      <c r="Y72" s="163">
        <v>4006</v>
      </c>
      <c r="Z72" s="164">
        <f t="shared" si="61"/>
        <v>0.23986381925100586</v>
      </c>
      <c r="AA72" s="165">
        <f t="shared" si="54"/>
        <v>1.5912031047865458</v>
      </c>
      <c r="AB72" s="164">
        <f t="shared" si="62"/>
        <v>1.0183591909967489E-3</v>
      </c>
    </row>
    <row r="73" spans="1:28" x14ac:dyDescent="0.25">
      <c r="A73" s="56"/>
      <c r="B73" s="162" t="s">
        <v>119</v>
      </c>
      <c r="C73" s="163">
        <v>0</v>
      </c>
      <c r="D73" s="163">
        <v>0</v>
      </c>
      <c r="E73" s="163">
        <v>0</v>
      </c>
      <c r="F73" s="163">
        <v>0</v>
      </c>
      <c r="G73" s="163">
        <v>0</v>
      </c>
      <c r="H73" s="163">
        <v>0</v>
      </c>
      <c r="I73" s="164" t="str">
        <f t="shared" si="55"/>
        <v>-</v>
      </c>
      <c r="J73" s="165" t="str">
        <f t="shared" si="56"/>
        <v>-</v>
      </c>
      <c r="K73" s="164">
        <f t="shared" si="57"/>
        <v>0</v>
      </c>
      <c r="L73" s="163">
        <v>2070</v>
      </c>
      <c r="M73" s="163">
        <v>665</v>
      </c>
      <c r="N73" s="163">
        <v>1017</v>
      </c>
      <c r="O73" s="163">
        <v>0</v>
      </c>
      <c r="P73" s="163">
        <v>1286</v>
      </c>
      <c r="Q73" s="163">
        <v>0</v>
      </c>
      <c r="R73" s="164">
        <f t="shared" si="58"/>
        <v>-1</v>
      </c>
      <c r="S73" s="165">
        <f t="shared" si="59"/>
        <v>-1</v>
      </c>
      <c r="T73" s="164">
        <f t="shared" si="60"/>
        <v>0</v>
      </c>
      <c r="U73" s="163">
        <v>2070</v>
      </c>
      <c r="V73" s="163">
        <v>1332</v>
      </c>
      <c r="W73" s="163">
        <v>2676</v>
      </c>
      <c r="X73" s="163">
        <v>2222</v>
      </c>
      <c r="Y73" s="163">
        <v>3575</v>
      </c>
      <c r="Z73" s="164">
        <f t="shared" si="61"/>
        <v>0.60891089108910901</v>
      </c>
      <c r="AA73" s="165">
        <f t="shared" si="54"/>
        <v>0.72705314009661826</v>
      </c>
      <c r="AB73" s="164">
        <f t="shared" si="62"/>
        <v>9.0879533395241574E-4</v>
      </c>
    </row>
    <row r="74" spans="1:28" x14ac:dyDescent="0.25">
      <c r="A74" s="56"/>
      <c r="B74" s="162" t="s">
        <v>128</v>
      </c>
      <c r="C74" s="163">
        <v>233</v>
      </c>
      <c r="D74" s="163">
        <v>83</v>
      </c>
      <c r="E74" s="163">
        <v>0</v>
      </c>
      <c r="F74" s="163">
        <v>0</v>
      </c>
      <c r="G74" s="163">
        <v>0</v>
      </c>
      <c r="H74" s="163">
        <v>0</v>
      </c>
      <c r="I74" s="164" t="str">
        <f t="shared" si="55"/>
        <v>-</v>
      </c>
      <c r="J74" s="165">
        <f t="shared" si="56"/>
        <v>-1</v>
      </c>
      <c r="K74" s="164">
        <f t="shared" si="57"/>
        <v>0</v>
      </c>
      <c r="L74" s="163">
        <v>1602</v>
      </c>
      <c r="M74" s="163">
        <v>554</v>
      </c>
      <c r="N74" s="163">
        <v>128</v>
      </c>
      <c r="O74" s="163">
        <v>0</v>
      </c>
      <c r="P74" s="163">
        <v>442</v>
      </c>
      <c r="Q74" s="163">
        <v>0</v>
      </c>
      <c r="R74" s="164">
        <f t="shared" si="58"/>
        <v>-1</v>
      </c>
      <c r="S74" s="165">
        <f t="shared" si="59"/>
        <v>-1</v>
      </c>
      <c r="T74" s="164">
        <f t="shared" si="60"/>
        <v>0</v>
      </c>
      <c r="U74" s="163">
        <v>1835</v>
      </c>
      <c r="V74" s="163">
        <v>1174</v>
      </c>
      <c r="W74" s="163">
        <v>1940</v>
      </c>
      <c r="X74" s="163">
        <v>3621</v>
      </c>
      <c r="Y74" s="163">
        <v>2076</v>
      </c>
      <c r="Z74" s="164">
        <f t="shared" si="61"/>
        <v>-0.42667771333885662</v>
      </c>
      <c r="AA74" s="165">
        <f t="shared" si="54"/>
        <v>0.13133514986376027</v>
      </c>
      <c r="AB74" s="164">
        <f t="shared" si="62"/>
        <v>5.2773681490495526E-4</v>
      </c>
    </row>
    <row r="75" spans="1:28" x14ac:dyDescent="0.25">
      <c r="A75" s="56"/>
      <c r="B75" s="162" t="s">
        <v>131</v>
      </c>
      <c r="C75" s="163">
        <v>180</v>
      </c>
      <c r="D75" s="163">
        <v>63</v>
      </c>
      <c r="E75" s="163">
        <v>0</v>
      </c>
      <c r="F75" s="163">
        <v>0</v>
      </c>
      <c r="G75" s="163">
        <v>0</v>
      </c>
      <c r="H75" s="163">
        <v>0</v>
      </c>
      <c r="I75" s="164" t="str">
        <f t="shared" si="55"/>
        <v>-</v>
      </c>
      <c r="J75" s="165">
        <f t="shared" si="56"/>
        <v>-1</v>
      </c>
      <c r="K75" s="164">
        <f t="shared" si="57"/>
        <v>0</v>
      </c>
      <c r="L75" s="163">
        <v>1757</v>
      </c>
      <c r="M75" s="163">
        <v>734</v>
      </c>
      <c r="N75" s="163">
        <v>59</v>
      </c>
      <c r="O75" s="163">
        <v>0</v>
      </c>
      <c r="P75" s="163">
        <v>128</v>
      </c>
      <c r="Q75" s="163">
        <v>0</v>
      </c>
      <c r="R75" s="164">
        <f t="shared" si="58"/>
        <v>-1</v>
      </c>
      <c r="S75" s="165">
        <f t="shared" si="59"/>
        <v>-1</v>
      </c>
      <c r="T75" s="164">
        <f t="shared" si="60"/>
        <v>0</v>
      </c>
      <c r="U75" s="163">
        <v>1937</v>
      </c>
      <c r="V75" s="163">
        <v>140</v>
      </c>
      <c r="W75" s="163">
        <v>547</v>
      </c>
      <c r="X75" s="163">
        <v>1016</v>
      </c>
      <c r="Y75" s="163">
        <v>449</v>
      </c>
      <c r="Z75" s="164">
        <f t="shared" si="61"/>
        <v>-0.55807086614173229</v>
      </c>
      <c r="AA75" s="165">
        <f t="shared" si="54"/>
        <v>-0.76819824470831177</v>
      </c>
      <c r="AB75" s="164">
        <f t="shared" si="62"/>
        <v>1.1413960977472298E-4</v>
      </c>
    </row>
    <row r="76" spans="1:28" x14ac:dyDescent="0.25">
      <c r="A76" s="56"/>
      <c r="B76" s="168" t="s">
        <v>145</v>
      </c>
      <c r="C76" s="169">
        <f t="shared" ref="C76:H76" si="63">C68-SUM(C69:C75)</f>
        <v>4084</v>
      </c>
      <c r="D76" s="169">
        <f t="shared" si="63"/>
        <v>623</v>
      </c>
      <c r="E76" s="169">
        <f t="shared" si="63"/>
        <v>0</v>
      </c>
      <c r="F76" s="169">
        <f t="shared" si="63"/>
        <v>0</v>
      </c>
      <c r="G76" s="169">
        <f t="shared" si="63"/>
        <v>0</v>
      </c>
      <c r="H76" s="169">
        <f t="shared" si="63"/>
        <v>0</v>
      </c>
      <c r="I76" s="170" t="str">
        <f t="shared" si="55"/>
        <v>-</v>
      </c>
      <c r="J76" s="171">
        <f t="shared" si="56"/>
        <v>-1</v>
      </c>
      <c r="K76" s="170">
        <f t="shared" si="57"/>
        <v>0</v>
      </c>
      <c r="L76" s="169">
        <f t="shared" ref="L76:Q76" si="64">L68-SUM(L69:L75)</f>
        <v>16725</v>
      </c>
      <c r="M76" s="169">
        <f t="shared" si="64"/>
        <v>4131</v>
      </c>
      <c r="N76" s="169">
        <f t="shared" si="64"/>
        <v>6868</v>
      </c>
      <c r="O76" s="169">
        <f t="shared" si="64"/>
        <v>0</v>
      </c>
      <c r="P76" s="169">
        <f t="shared" si="64"/>
        <v>20947</v>
      </c>
      <c r="Q76" s="169">
        <f t="shared" si="64"/>
        <v>0</v>
      </c>
      <c r="R76" s="170">
        <f t="shared" si="58"/>
        <v>-1</v>
      </c>
      <c r="S76" s="171">
        <f t="shared" si="59"/>
        <v>-1</v>
      </c>
      <c r="T76" s="170">
        <f t="shared" si="60"/>
        <v>0</v>
      </c>
      <c r="U76" s="169">
        <f>U68-SUM(U69:U75)</f>
        <v>20809</v>
      </c>
      <c r="V76" s="169">
        <f>V68-SUM(V69:V75)</f>
        <v>10283</v>
      </c>
      <c r="W76" s="169">
        <f>W68-SUM(W69:W75)</f>
        <v>29880</v>
      </c>
      <c r="X76" s="169">
        <f>X68-SUM(X69:X75)</f>
        <v>39208</v>
      </c>
      <c r="Y76" s="169">
        <f>Y68-SUM(Y69:Y75)</f>
        <v>44853</v>
      </c>
      <c r="Z76" s="170">
        <f t="shared" si="61"/>
        <v>0.14397571924097119</v>
      </c>
      <c r="AA76" s="171">
        <f t="shared" si="54"/>
        <v>1.1554615791244172</v>
      </c>
      <c r="AB76" s="170">
        <f t="shared" si="62"/>
        <v>1.1402013178676281E-2</v>
      </c>
    </row>
    <row r="77" spans="1:28" x14ac:dyDescent="0.25">
      <c r="A77" s="56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  <c r="R77" s="151"/>
      <c r="S77" s="151"/>
      <c r="T77" s="151"/>
      <c r="U77" s="151"/>
      <c r="V77" s="151"/>
      <c r="W77" s="151"/>
      <c r="X77" s="151"/>
      <c r="Y77" s="151"/>
      <c r="Z77" s="151"/>
      <c r="AA77" s="151"/>
      <c r="AB77" s="151"/>
    </row>
    <row r="78" spans="1:28" x14ac:dyDescent="0.25">
      <c r="A78" s="56"/>
      <c r="B78" s="154" t="s">
        <v>68</v>
      </c>
      <c r="C78" s="176">
        <f t="shared" ref="C78:H78" si="65">C79+C82</f>
        <v>121531</v>
      </c>
      <c r="D78" s="176">
        <f t="shared" si="65"/>
        <v>31053</v>
      </c>
      <c r="E78" s="176">
        <f t="shared" si="65"/>
        <v>62988</v>
      </c>
      <c r="F78" s="176">
        <f t="shared" si="65"/>
        <v>91106</v>
      </c>
      <c r="G78" s="176">
        <f t="shared" si="65"/>
        <v>94827</v>
      </c>
      <c r="H78" s="176">
        <f t="shared" si="65"/>
        <v>109606</v>
      </c>
      <c r="I78" s="177">
        <f>IFERROR(H78/G78-1,"-")</f>
        <v>0.15585223617745991</v>
      </c>
      <c r="J78" s="177">
        <f>IFERROR(H78/C78-1,"-")</f>
        <v>-9.8123112621471109E-2</v>
      </c>
      <c r="K78" s="177">
        <f>H78/H$8</f>
        <v>0.15797992784632969</v>
      </c>
      <c r="L78" s="176">
        <f t="shared" ref="L78:Q78" si="66">L79+L82</f>
        <v>461438</v>
      </c>
      <c r="M78" s="176">
        <f t="shared" si="66"/>
        <v>131431</v>
      </c>
      <c r="N78" s="176">
        <f t="shared" si="66"/>
        <v>187089</v>
      </c>
      <c r="O78" s="176">
        <f t="shared" si="66"/>
        <v>433586</v>
      </c>
      <c r="P78" s="176">
        <f t="shared" si="66"/>
        <v>506823</v>
      </c>
      <c r="Q78" s="176">
        <f t="shared" si="66"/>
        <v>575056</v>
      </c>
      <c r="R78" s="177">
        <f>IFERROR(Q78/P78-1,"-")</f>
        <v>0.13462885464945362</v>
      </c>
      <c r="S78" s="177">
        <f>IFERROR(Q78/L78-1,"-")</f>
        <v>0.24622592851043912</v>
      </c>
      <c r="T78" s="177">
        <f>Q78/Q$8</f>
        <v>0.17748740579422972</v>
      </c>
      <c r="U78" s="176">
        <f>U79+U82</f>
        <v>582969</v>
      </c>
      <c r="V78" s="176">
        <f>V79+V82</f>
        <v>250077</v>
      </c>
      <c r="W78" s="176">
        <f>W79+W82</f>
        <v>524692</v>
      </c>
      <c r="X78" s="176">
        <f>X79+X82</f>
        <v>601650</v>
      </c>
      <c r="Y78" s="176">
        <f>Y79+Y82</f>
        <v>684662</v>
      </c>
      <c r="Z78" s="177">
        <f>IFERROR(Y78/X78-1,"-")</f>
        <v>0.13797390509432383</v>
      </c>
      <c r="AA78" s="177">
        <f t="shared" ref="AA78:AA90" si="67">IFERROR(Y78/U78-1,"-")</f>
        <v>0.17443980726247887</v>
      </c>
      <c r="AB78" s="177">
        <f>Y78/Y$8</f>
        <v>0.1740468897718962</v>
      </c>
    </row>
    <row r="79" spans="1:28" x14ac:dyDescent="0.25">
      <c r="A79" s="56"/>
      <c r="B79" s="157" t="s">
        <v>97</v>
      </c>
      <c r="C79" s="158">
        <v>53980</v>
      </c>
      <c r="D79" s="158">
        <v>13270</v>
      </c>
      <c r="E79" s="158">
        <v>34823</v>
      </c>
      <c r="F79" s="158">
        <v>46322</v>
      </c>
      <c r="G79" s="158">
        <v>46244</v>
      </c>
      <c r="H79" s="158">
        <v>52894</v>
      </c>
      <c r="I79" s="159">
        <f>IFERROR(H79/G79-1,"-")</f>
        <v>0.14380243923536029</v>
      </c>
      <c r="J79" s="160">
        <f>IFERROR(H79/C79-1,"-")</f>
        <v>-2.0118562430529785E-2</v>
      </c>
      <c r="K79" s="159">
        <f>H79/H$8</f>
        <v>7.6238438621095223E-2</v>
      </c>
      <c r="L79" s="158">
        <v>211748</v>
      </c>
      <c r="M79" s="158">
        <v>60439</v>
      </c>
      <c r="N79" s="158">
        <v>99016</v>
      </c>
      <c r="O79" s="158">
        <v>213719</v>
      </c>
      <c r="P79" s="158">
        <v>216606</v>
      </c>
      <c r="Q79" s="158">
        <v>229566</v>
      </c>
      <c r="R79" s="159">
        <f>IFERROR(Q79/P79-1,"-")</f>
        <v>5.9832137613916592E-2</v>
      </c>
      <c r="S79" s="160">
        <f>IFERROR(Q79/L79-1,"-")</f>
        <v>8.4147193834180234E-2</v>
      </c>
      <c r="T79" s="159">
        <f>Q79/Q$8</f>
        <v>7.0854097337577804E-2</v>
      </c>
      <c r="U79" s="158">
        <v>265728</v>
      </c>
      <c r="V79" s="158">
        <v>133839</v>
      </c>
      <c r="W79" s="158">
        <v>260041</v>
      </c>
      <c r="X79" s="158">
        <v>262850</v>
      </c>
      <c r="Y79" s="158">
        <v>282460</v>
      </c>
      <c r="Z79" s="159">
        <f>IFERROR(Y79/X79-1,"-")</f>
        <v>7.4605288187179042E-2</v>
      </c>
      <c r="AA79" s="160">
        <f t="shared" si="67"/>
        <v>6.2966642581888221E-2</v>
      </c>
      <c r="AB79" s="159">
        <f>Y79/Y$8</f>
        <v>7.1803728679216597E-2</v>
      </c>
    </row>
    <row r="80" spans="1:28" x14ac:dyDescent="0.25">
      <c r="A80" s="56"/>
      <c r="B80" s="162" t="s">
        <v>103</v>
      </c>
      <c r="C80" s="163">
        <v>18930</v>
      </c>
      <c r="D80" s="163">
        <v>6251</v>
      </c>
      <c r="E80" s="163">
        <v>22162</v>
      </c>
      <c r="F80" s="163">
        <v>28401</v>
      </c>
      <c r="G80" s="163">
        <v>28275</v>
      </c>
      <c r="H80" s="163">
        <v>28546</v>
      </c>
      <c r="I80" s="164">
        <f>IFERROR(H80/G80-1,"-")</f>
        <v>9.5844385499557205E-3</v>
      </c>
      <c r="J80" s="165">
        <f>IFERROR(H80/C80-1,"-")</f>
        <v>0.50797675647120966</v>
      </c>
      <c r="K80" s="164">
        <f>H80/H$8</f>
        <v>4.1144599933409916E-2</v>
      </c>
      <c r="L80" s="163">
        <v>27777</v>
      </c>
      <c r="M80" s="163">
        <v>10563</v>
      </c>
      <c r="N80" s="163">
        <v>21774</v>
      </c>
      <c r="O80" s="163">
        <v>33682</v>
      </c>
      <c r="P80" s="163">
        <v>28337</v>
      </c>
      <c r="Q80" s="163">
        <v>39809</v>
      </c>
      <c r="R80" s="164">
        <f>IFERROR(Q80/P80-1,"-")</f>
        <v>0.40484172636482341</v>
      </c>
      <c r="S80" s="165">
        <f>IFERROR(Q80/L80-1,"-")</f>
        <v>0.43316412859560072</v>
      </c>
      <c r="T80" s="164">
        <f>Q80/Q$8</f>
        <v>1.2286796655043146E-2</v>
      </c>
      <c r="U80" s="163">
        <v>46707</v>
      </c>
      <c r="V80" s="163">
        <v>43936</v>
      </c>
      <c r="W80" s="163">
        <v>62083</v>
      </c>
      <c r="X80" s="163">
        <v>56612</v>
      </c>
      <c r="Y80" s="163">
        <v>68355</v>
      </c>
      <c r="Z80" s="164">
        <f>IFERROR(Y80/X80-1,"-")</f>
        <v>0.20742952024305805</v>
      </c>
      <c r="AA80" s="165">
        <f t="shared" si="67"/>
        <v>0.46348513070845909</v>
      </c>
      <c r="AB80" s="164">
        <f>Y80/Y$8</f>
        <v>1.737642099365521E-2</v>
      </c>
    </row>
    <row r="81" spans="1:28" x14ac:dyDescent="0.25">
      <c r="A81" s="56"/>
      <c r="B81" s="162" t="s">
        <v>100</v>
      </c>
      <c r="C81" s="163">
        <v>35050</v>
      </c>
      <c r="D81" s="163">
        <v>7019</v>
      </c>
      <c r="E81" s="163">
        <v>12661</v>
      </c>
      <c r="F81" s="163">
        <v>17921</v>
      </c>
      <c r="G81" s="163">
        <v>17969</v>
      </c>
      <c r="H81" s="163">
        <v>24348</v>
      </c>
      <c r="I81" s="164">
        <f>IFERROR(H81/G81-1,"-")</f>
        <v>0.35500027825699809</v>
      </c>
      <c r="J81" s="165">
        <f>IFERROR(H81/C81-1,"-")</f>
        <v>-0.30533523537803142</v>
      </c>
      <c r="K81" s="164">
        <f>H81/H$8</f>
        <v>3.50938386876853E-2</v>
      </c>
      <c r="L81" s="163">
        <v>183971</v>
      </c>
      <c r="M81" s="163">
        <v>49876</v>
      </c>
      <c r="N81" s="163">
        <v>77242</v>
      </c>
      <c r="O81" s="163">
        <v>180037</v>
      </c>
      <c r="P81" s="163">
        <v>188269</v>
      </c>
      <c r="Q81" s="163">
        <v>189757</v>
      </c>
      <c r="R81" s="164">
        <f>IFERROR(Q81/P81-1,"-")</f>
        <v>7.9035847643531554E-3</v>
      </c>
      <c r="S81" s="165">
        <f>IFERROR(Q81/L81-1,"-")</f>
        <v>3.1450609063385038E-2</v>
      </c>
      <c r="T81" s="164">
        <f>Q81/Q$8</f>
        <v>5.8567300682534656E-2</v>
      </c>
      <c r="U81" s="163">
        <v>219021</v>
      </c>
      <c r="V81" s="163">
        <v>89903</v>
      </c>
      <c r="W81" s="163">
        <v>197958</v>
      </c>
      <c r="X81" s="163">
        <v>206238</v>
      </c>
      <c r="Y81" s="163">
        <v>214105</v>
      </c>
      <c r="Z81" s="164">
        <f>IFERROR(Y81/X81-1,"-")</f>
        <v>3.8145249663010805E-2</v>
      </c>
      <c r="AA81" s="165">
        <f t="shared" si="67"/>
        <v>-2.2445336291953777E-2</v>
      </c>
      <c r="AB81" s="164">
        <f>Y81/Y$8</f>
        <v>5.4427307685561394E-2</v>
      </c>
    </row>
    <row r="82" spans="1:28" x14ac:dyDescent="0.25">
      <c r="A82" s="56"/>
      <c r="B82" s="157" t="s">
        <v>107</v>
      </c>
      <c r="C82" s="158">
        <v>67551</v>
      </c>
      <c r="D82" s="158">
        <v>17783</v>
      </c>
      <c r="E82" s="158">
        <v>28165</v>
      </c>
      <c r="F82" s="158">
        <v>44784</v>
      </c>
      <c r="G82" s="158">
        <v>48583</v>
      </c>
      <c r="H82" s="158">
        <v>56712</v>
      </c>
      <c r="I82" s="159">
        <f>IFERROR(H82/G82-1,"-")</f>
        <v>0.16732190272317471</v>
      </c>
      <c r="J82" s="160">
        <f>IFERROR(H82/C82-1,"-")</f>
        <v>-0.1604565439445752</v>
      </c>
      <c r="K82" s="159">
        <f>H82/H$8</f>
        <v>8.174148922523447E-2</v>
      </c>
      <c r="L82" s="158">
        <v>249690</v>
      </c>
      <c r="M82" s="158">
        <v>70992</v>
      </c>
      <c r="N82" s="158">
        <v>88073</v>
      </c>
      <c r="O82" s="158">
        <v>219867</v>
      </c>
      <c r="P82" s="158">
        <v>290217</v>
      </c>
      <c r="Q82" s="158">
        <v>345490</v>
      </c>
      <c r="R82" s="159">
        <f>IFERROR(Q82/P82-1,"-")</f>
        <v>0.19045403956349904</v>
      </c>
      <c r="S82" s="160">
        <f>IFERROR(Q82/L82-1,"-")</f>
        <v>0.38367575793984532</v>
      </c>
      <c r="T82" s="159">
        <f>Q82/Q$8</f>
        <v>0.10663330845665192</v>
      </c>
      <c r="U82" s="158">
        <v>317241</v>
      </c>
      <c r="V82" s="158">
        <v>116238</v>
      </c>
      <c r="W82" s="158">
        <v>264651</v>
      </c>
      <c r="X82" s="158">
        <v>338800</v>
      </c>
      <c r="Y82" s="158">
        <v>402202</v>
      </c>
      <c r="Z82" s="159">
        <f>IFERROR(Y82/X82-1,"-")</f>
        <v>0.18713695395513574</v>
      </c>
      <c r="AA82" s="160">
        <f t="shared" si="67"/>
        <v>0.26781216803628793</v>
      </c>
      <c r="AB82" s="159">
        <f>Y82/Y$8</f>
        <v>0.10224316109267959</v>
      </c>
    </row>
    <row r="83" spans="1:28" s="56" customFormat="1" x14ac:dyDescent="0.25">
      <c r="B83" s="162" t="s">
        <v>110</v>
      </c>
      <c r="C83" s="163">
        <v>8503</v>
      </c>
      <c r="D83" s="163">
        <v>2453</v>
      </c>
      <c r="E83" s="163">
        <v>2873</v>
      </c>
      <c r="F83" s="163">
        <v>5152</v>
      </c>
      <c r="G83" s="163">
        <v>6461</v>
      </c>
      <c r="H83" s="163">
        <v>8386</v>
      </c>
      <c r="I83" s="164">
        <f t="shared" ref="I83:I90" si="68">IFERROR(H83/G83-1,"-")</f>
        <v>0.29794149512459378</v>
      </c>
      <c r="J83" s="165">
        <f t="shared" ref="J83:J90" si="69">IFERROR(H83/C83-1,"-")</f>
        <v>-1.3759849464894724E-2</v>
      </c>
      <c r="K83" s="164">
        <f t="shared" ref="K83:K90" si="70">H83/H$8</f>
        <v>1.2087109053512771E-2</v>
      </c>
      <c r="L83" s="163">
        <v>49339</v>
      </c>
      <c r="M83" s="163">
        <v>14532</v>
      </c>
      <c r="N83" s="163">
        <v>9373</v>
      </c>
      <c r="O83" s="163">
        <v>51168</v>
      </c>
      <c r="P83" s="163">
        <v>68288</v>
      </c>
      <c r="Q83" s="163">
        <v>79779</v>
      </c>
      <c r="R83" s="164">
        <f t="shared" ref="R83:R90" si="71">IFERROR(Q83/P83-1,"-")</f>
        <v>0.16827261012183703</v>
      </c>
      <c r="S83" s="165">
        <f t="shared" ref="S83:S90" si="72">IFERROR(Q83/L83-1,"-")</f>
        <v>0.61695616044103052</v>
      </c>
      <c r="T83" s="164">
        <f t="shared" ref="T83:T90" si="73">Q83/Q$8</f>
        <v>2.4623284944175615E-2</v>
      </c>
      <c r="U83" s="163">
        <v>57842</v>
      </c>
      <c r="V83" s="163">
        <v>12246</v>
      </c>
      <c r="W83" s="163">
        <v>56320</v>
      </c>
      <c r="X83" s="163">
        <v>74749</v>
      </c>
      <c r="Y83" s="163">
        <v>88165</v>
      </c>
      <c r="Z83" s="164">
        <f t="shared" ref="Z83:Z90" si="74">IFERROR(Y83/X83-1,"-")</f>
        <v>0.17948066194865486</v>
      </c>
      <c r="AA83" s="165">
        <f t="shared" si="67"/>
        <v>0.52423844265412667</v>
      </c>
      <c r="AB83" s="164">
        <f t="shared" ref="AB83:AB90" si="75">Y83/Y$8</f>
        <v>2.2412291081934189E-2</v>
      </c>
    </row>
    <row r="84" spans="1:28" s="56" customFormat="1" x14ac:dyDescent="0.25">
      <c r="B84" s="162" t="s">
        <v>113</v>
      </c>
      <c r="C84" s="163">
        <v>18797</v>
      </c>
      <c r="D84" s="163">
        <v>5112</v>
      </c>
      <c r="E84" s="163">
        <v>6906</v>
      </c>
      <c r="F84" s="163">
        <v>11609</v>
      </c>
      <c r="G84" s="163">
        <v>13126</v>
      </c>
      <c r="H84" s="163">
        <v>13868</v>
      </c>
      <c r="I84" s="164">
        <f t="shared" si="68"/>
        <v>5.6529026359896317E-2</v>
      </c>
      <c r="J84" s="165">
        <f t="shared" si="69"/>
        <v>-0.262222695110922</v>
      </c>
      <c r="K84" s="164">
        <f t="shared" si="70"/>
        <v>1.9988555730278454E-2</v>
      </c>
      <c r="L84" s="163">
        <v>108166</v>
      </c>
      <c r="M84" s="163">
        <v>26057</v>
      </c>
      <c r="N84" s="163">
        <v>29133</v>
      </c>
      <c r="O84" s="163">
        <v>75097</v>
      </c>
      <c r="P84" s="163">
        <v>87633</v>
      </c>
      <c r="Q84" s="163">
        <v>97245</v>
      </c>
      <c r="R84" s="164">
        <f t="shared" si="71"/>
        <v>0.10968470781554895</v>
      </c>
      <c r="S84" s="165">
        <f t="shared" si="72"/>
        <v>-0.10096518314442615</v>
      </c>
      <c r="T84" s="164">
        <f t="shared" si="73"/>
        <v>3.0014055633642411E-2</v>
      </c>
      <c r="U84" s="163">
        <v>126963</v>
      </c>
      <c r="V84" s="163">
        <v>36039</v>
      </c>
      <c r="W84" s="163">
        <v>86706</v>
      </c>
      <c r="X84" s="163">
        <v>100759</v>
      </c>
      <c r="Y84" s="163">
        <v>111113</v>
      </c>
      <c r="Z84" s="164">
        <f t="shared" si="74"/>
        <v>0.10276005121130627</v>
      </c>
      <c r="AA84" s="165">
        <f t="shared" si="67"/>
        <v>-0.12483952017516919</v>
      </c>
      <c r="AB84" s="164">
        <f t="shared" si="75"/>
        <v>2.8245867396211124E-2</v>
      </c>
    </row>
    <row r="85" spans="1:28" x14ac:dyDescent="0.25">
      <c r="A85" s="56"/>
      <c r="B85" s="162" t="s">
        <v>116</v>
      </c>
      <c r="C85" s="163">
        <v>5039</v>
      </c>
      <c r="D85" s="163">
        <v>1563</v>
      </c>
      <c r="E85" s="163">
        <v>4888</v>
      </c>
      <c r="F85" s="163">
        <v>5437</v>
      </c>
      <c r="G85" s="163">
        <v>4941</v>
      </c>
      <c r="H85" s="163">
        <v>5665</v>
      </c>
      <c r="I85" s="164">
        <f t="shared" si="68"/>
        <v>0.1465290427039061</v>
      </c>
      <c r="J85" s="165">
        <f t="shared" si="69"/>
        <v>0.12423099821393135</v>
      </c>
      <c r="K85" s="164">
        <f t="shared" si="70"/>
        <v>8.1652125910028437E-3</v>
      </c>
      <c r="L85" s="163">
        <v>14523</v>
      </c>
      <c r="M85" s="163">
        <v>4869</v>
      </c>
      <c r="N85" s="163">
        <v>9733</v>
      </c>
      <c r="O85" s="163">
        <v>18107</v>
      </c>
      <c r="P85" s="163">
        <v>29605</v>
      </c>
      <c r="Q85" s="163">
        <v>42958</v>
      </c>
      <c r="R85" s="164">
        <f t="shared" si="71"/>
        <v>0.45103867589934143</v>
      </c>
      <c r="S85" s="165">
        <f t="shared" si="72"/>
        <v>1.9579288025889969</v>
      </c>
      <c r="T85" s="164">
        <f t="shared" si="73"/>
        <v>1.3258715634839947E-2</v>
      </c>
      <c r="U85" s="163">
        <v>19562</v>
      </c>
      <c r="V85" s="163">
        <v>14621</v>
      </c>
      <c r="W85" s="163">
        <v>23544</v>
      </c>
      <c r="X85" s="163">
        <v>34546</v>
      </c>
      <c r="Y85" s="163">
        <v>48623</v>
      </c>
      <c r="Z85" s="164">
        <f t="shared" si="74"/>
        <v>0.40748567127887458</v>
      </c>
      <c r="AA85" s="165">
        <f t="shared" si="67"/>
        <v>1.4855842960842449</v>
      </c>
      <c r="AB85" s="164">
        <f t="shared" si="75"/>
        <v>1.2360379167207919E-2</v>
      </c>
    </row>
    <row r="86" spans="1:28" x14ac:dyDescent="0.25">
      <c r="A86" s="56"/>
      <c r="B86" s="162" t="s">
        <v>123</v>
      </c>
      <c r="C86" s="163">
        <v>1770</v>
      </c>
      <c r="D86" s="163">
        <v>261</v>
      </c>
      <c r="E86" s="163">
        <v>795</v>
      </c>
      <c r="F86" s="163">
        <v>1046</v>
      </c>
      <c r="G86" s="163">
        <v>1024</v>
      </c>
      <c r="H86" s="163">
        <v>1333</v>
      </c>
      <c r="I86" s="164">
        <f t="shared" si="68"/>
        <v>0.3017578125</v>
      </c>
      <c r="J86" s="165">
        <f t="shared" si="69"/>
        <v>-0.24689265536723159</v>
      </c>
      <c r="K86" s="164">
        <f t="shared" si="70"/>
        <v>1.921311276929707E-3</v>
      </c>
      <c r="L86" s="163">
        <v>4012</v>
      </c>
      <c r="M86" s="163">
        <v>1143</v>
      </c>
      <c r="N86" s="163">
        <v>2509</v>
      </c>
      <c r="O86" s="163">
        <v>3937</v>
      </c>
      <c r="P86" s="163">
        <v>5714</v>
      </c>
      <c r="Q86" s="163">
        <v>10248</v>
      </c>
      <c r="R86" s="164">
        <f t="shared" si="71"/>
        <v>0.79348967448372409</v>
      </c>
      <c r="S86" s="165">
        <f t="shared" si="72"/>
        <v>1.5543369890329015</v>
      </c>
      <c r="T86" s="164">
        <f t="shared" si="73"/>
        <v>3.1629805350770466E-3</v>
      </c>
      <c r="U86" s="163">
        <v>5782</v>
      </c>
      <c r="V86" s="163">
        <v>3304</v>
      </c>
      <c r="W86" s="163">
        <v>4983</v>
      </c>
      <c r="X86" s="163">
        <v>6738</v>
      </c>
      <c r="Y86" s="163">
        <v>11581</v>
      </c>
      <c r="Z86" s="164">
        <f t="shared" si="74"/>
        <v>0.71875927574948051</v>
      </c>
      <c r="AA86" s="165">
        <f t="shared" si="67"/>
        <v>1.0029401591144933</v>
      </c>
      <c r="AB86" s="164">
        <f t="shared" si="75"/>
        <v>2.9439884650357836E-3</v>
      </c>
    </row>
    <row r="87" spans="1:28" x14ac:dyDescent="0.25">
      <c r="A87" s="56"/>
      <c r="B87" s="162" t="s">
        <v>119</v>
      </c>
      <c r="C87" s="163">
        <v>890</v>
      </c>
      <c r="D87" s="163">
        <v>215</v>
      </c>
      <c r="E87" s="163">
        <v>704</v>
      </c>
      <c r="F87" s="163">
        <v>837</v>
      </c>
      <c r="G87" s="163">
        <v>715</v>
      </c>
      <c r="H87" s="163">
        <v>804</v>
      </c>
      <c r="I87" s="164">
        <f t="shared" si="68"/>
        <v>0.12447552447552446</v>
      </c>
      <c r="J87" s="165">
        <f t="shared" si="69"/>
        <v>-9.6629213483146015E-2</v>
      </c>
      <c r="K87" s="164">
        <f t="shared" si="70"/>
        <v>1.1588404100911361E-3</v>
      </c>
      <c r="L87" s="163">
        <v>4300</v>
      </c>
      <c r="M87" s="163">
        <v>1517</v>
      </c>
      <c r="N87" s="163">
        <v>3401</v>
      </c>
      <c r="O87" s="163">
        <v>3639</v>
      </c>
      <c r="P87" s="163">
        <v>5025</v>
      </c>
      <c r="Q87" s="163">
        <v>6440</v>
      </c>
      <c r="R87" s="164">
        <f t="shared" si="71"/>
        <v>0.28159203980099501</v>
      </c>
      <c r="S87" s="165">
        <f t="shared" si="72"/>
        <v>0.49767441860465111</v>
      </c>
      <c r="T87" s="164">
        <f t="shared" si="73"/>
        <v>1.9876653635730076E-3</v>
      </c>
      <c r="U87" s="163">
        <v>5190</v>
      </c>
      <c r="V87" s="163">
        <v>4105</v>
      </c>
      <c r="W87" s="163">
        <v>4476</v>
      </c>
      <c r="X87" s="163">
        <v>5740</v>
      </c>
      <c r="Y87" s="163">
        <v>7244</v>
      </c>
      <c r="Z87" s="164">
        <f t="shared" si="74"/>
        <v>0.26202090592334493</v>
      </c>
      <c r="AA87" s="165">
        <f t="shared" si="67"/>
        <v>0.39576107899807322</v>
      </c>
      <c r="AB87" s="164">
        <f t="shared" si="75"/>
        <v>1.8414862654968669E-3</v>
      </c>
    </row>
    <row r="88" spans="1:28" x14ac:dyDescent="0.25">
      <c r="A88" s="56"/>
      <c r="B88" s="162" t="s">
        <v>128</v>
      </c>
      <c r="C88" s="163">
        <v>733</v>
      </c>
      <c r="D88" s="163">
        <v>282</v>
      </c>
      <c r="E88" s="163">
        <v>236</v>
      </c>
      <c r="F88" s="163">
        <v>372</v>
      </c>
      <c r="G88" s="163">
        <v>389</v>
      </c>
      <c r="H88" s="163">
        <v>429</v>
      </c>
      <c r="I88" s="164">
        <f t="shared" si="68"/>
        <v>0.10282776349614386</v>
      </c>
      <c r="J88" s="165">
        <f t="shared" si="69"/>
        <v>-0.41473396998635748</v>
      </c>
      <c r="K88" s="164">
        <f t="shared" si="70"/>
        <v>6.1833648747400174E-4</v>
      </c>
      <c r="L88" s="163">
        <v>2619</v>
      </c>
      <c r="M88" s="163">
        <v>1420</v>
      </c>
      <c r="N88" s="163">
        <v>616</v>
      </c>
      <c r="O88" s="163">
        <v>2517</v>
      </c>
      <c r="P88" s="163">
        <v>3023</v>
      </c>
      <c r="Q88" s="163">
        <v>2753</v>
      </c>
      <c r="R88" s="164">
        <f t="shared" si="71"/>
        <v>-8.9315249751902082E-2</v>
      </c>
      <c r="S88" s="165">
        <f t="shared" si="72"/>
        <v>5.1164566628484121E-2</v>
      </c>
      <c r="T88" s="164">
        <f t="shared" si="73"/>
        <v>8.4969607855846111E-4</v>
      </c>
      <c r="U88" s="163">
        <v>3352</v>
      </c>
      <c r="V88" s="163">
        <v>852</v>
      </c>
      <c r="W88" s="163">
        <v>2889</v>
      </c>
      <c r="X88" s="163">
        <v>3412</v>
      </c>
      <c r="Y88" s="163">
        <v>3182</v>
      </c>
      <c r="Z88" s="164">
        <f t="shared" si="74"/>
        <v>-6.7409144196951987E-2</v>
      </c>
      <c r="AA88" s="165">
        <f t="shared" si="67"/>
        <v>-5.0715990453460646E-2</v>
      </c>
      <c r="AB88" s="164">
        <f t="shared" si="75"/>
        <v>8.0889139933890543E-4</v>
      </c>
    </row>
    <row r="89" spans="1:28" x14ac:dyDescent="0.25">
      <c r="A89" s="56"/>
      <c r="B89" s="162" t="s">
        <v>131</v>
      </c>
      <c r="C89" s="163">
        <v>1847</v>
      </c>
      <c r="D89" s="163">
        <v>398</v>
      </c>
      <c r="E89" s="163">
        <v>268</v>
      </c>
      <c r="F89" s="163">
        <v>554</v>
      </c>
      <c r="G89" s="163">
        <v>567</v>
      </c>
      <c r="H89" s="163">
        <v>510</v>
      </c>
      <c r="I89" s="164">
        <f t="shared" si="68"/>
        <v>-0.10052910052910058</v>
      </c>
      <c r="J89" s="165">
        <f t="shared" si="69"/>
        <v>-0.72387655657823502</v>
      </c>
      <c r="K89" s="164">
        <f t="shared" si="70"/>
        <v>7.3508533475930276E-4</v>
      </c>
      <c r="L89" s="163">
        <v>3937</v>
      </c>
      <c r="M89" s="163">
        <v>1916</v>
      </c>
      <c r="N89" s="163">
        <v>621</v>
      </c>
      <c r="O89" s="163">
        <v>2308</v>
      </c>
      <c r="P89" s="163">
        <v>3090</v>
      </c>
      <c r="Q89" s="163">
        <v>3352</v>
      </c>
      <c r="R89" s="164">
        <f t="shared" si="71"/>
        <v>8.4789644012944976E-2</v>
      </c>
      <c r="S89" s="165">
        <f t="shared" si="72"/>
        <v>-0.14859029718059436</v>
      </c>
      <c r="T89" s="164">
        <f t="shared" si="73"/>
        <v>1.0345736488659506E-3</v>
      </c>
      <c r="U89" s="163">
        <v>5784</v>
      </c>
      <c r="V89" s="163">
        <v>889</v>
      </c>
      <c r="W89" s="163">
        <v>2862</v>
      </c>
      <c r="X89" s="163">
        <v>3657</v>
      </c>
      <c r="Y89" s="163">
        <v>3862</v>
      </c>
      <c r="Z89" s="164">
        <f t="shared" si="74"/>
        <v>5.6056877221766443E-2</v>
      </c>
      <c r="AA89" s="165">
        <f t="shared" si="67"/>
        <v>-0.33229598893499313</v>
      </c>
      <c r="AB89" s="164">
        <f t="shared" si="75"/>
        <v>9.817531691536307E-4</v>
      </c>
    </row>
    <row r="90" spans="1:28" x14ac:dyDescent="0.25">
      <c r="A90" s="56"/>
      <c r="B90" s="168" t="s">
        <v>145</v>
      </c>
      <c r="C90" s="169">
        <f t="shared" ref="C90:H90" si="76">C82-SUM(C83:C89)</f>
        <v>29972</v>
      </c>
      <c r="D90" s="169">
        <f t="shared" si="76"/>
        <v>7499</v>
      </c>
      <c r="E90" s="169">
        <f t="shared" si="76"/>
        <v>11495</v>
      </c>
      <c r="F90" s="169">
        <f t="shared" si="76"/>
        <v>19777</v>
      </c>
      <c r="G90" s="169">
        <f t="shared" si="76"/>
        <v>21360</v>
      </c>
      <c r="H90" s="169">
        <f t="shared" si="76"/>
        <v>25717</v>
      </c>
      <c r="I90" s="170">
        <f t="shared" si="68"/>
        <v>0.20397940074906362</v>
      </c>
      <c r="J90" s="171">
        <f t="shared" si="69"/>
        <v>-0.14196583477912716</v>
      </c>
      <c r="K90" s="170">
        <f t="shared" si="70"/>
        <v>3.7067038341186256E-2</v>
      </c>
      <c r="L90" s="169">
        <f t="shared" ref="L90:Q90" si="77">L82-SUM(L83:L89)</f>
        <v>62794</v>
      </c>
      <c r="M90" s="169">
        <f t="shared" si="77"/>
        <v>19538</v>
      </c>
      <c r="N90" s="169">
        <f t="shared" si="77"/>
        <v>32687</v>
      </c>
      <c r="O90" s="169">
        <f t="shared" si="77"/>
        <v>63094</v>
      </c>
      <c r="P90" s="169">
        <f t="shared" si="77"/>
        <v>87839</v>
      </c>
      <c r="Q90" s="169">
        <f t="shared" si="77"/>
        <v>102715</v>
      </c>
      <c r="R90" s="170">
        <f t="shared" si="71"/>
        <v>0.16935529776067582</v>
      </c>
      <c r="S90" s="171">
        <f t="shared" si="72"/>
        <v>0.6357454533872664</v>
      </c>
      <c r="T90" s="170">
        <f t="shared" si="73"/>
        <v>3.1702336617919484E-2</v>
      </c>
      <c r="U90" s="169">
        <f>U82-SUM(U83:U89)</f>
        <v>92766</v>
      </c>
      <c r="V90" s="169">
        <f>V82-SUM(V83:V89)</f>
        <v>44182</v>
      </c>
      <c r="W90" s="169">
        <f>W82-SUM(W83:W89)</f>
        <v>82871</v>
      </c>
      <c r="X90" s="169">
        <f>X82-SUM(X83:X89)</f>
        <v>109199</v>
      </c>
      <c r="Y90" s="169">
        <f>Y82-SUM(Y83:Y89)</f>
        <v>128432</v>
      </c>
      <c r="Z90" s="170">
        <f t="shared" si="74"/>
        <v>0.17612798652002315</v>
      </c>
      <c r="AA90" s="171">
        <f t="shared" si="67"/>
        <v>0.38447275941616543</v>
      </c>
      <c r="AB90" s="170">
        <f t="shared" si="75"/>
        <v>3.2648504148301165E-2</v>
      </c>
    </row>
    <row r="91" spans="1:28" x14ac:dyDescent="0.25">
      <c r="A91" s="56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  <c r="R91" s="151"/>
      <c r="S91" s="151"/>
      <c r="T91" s="151"/>
      <c r="U91" s="151"/>
      <c r="V91" s="151"/>
      <c r="W91" s="151"/>
      <c r="X91" s="151"/>
      <c r="Y91" s="151"/>
      <c r="Z91" s="151"/>
      <c r="AA91" s="151"/>
      <c r="AB91" s="151"/>
    </row>
    <row r="92" spans="1:28" x14ac:dyDescent="0.25">
      <c r="A92" s="56"/>
      <c r="B92" s="154" t="s">
        <v>68</v>
      </c>
      <c r="C92" s="176">
        <f t="shared" ref="C92:H92" si="78">C93+C96</f>
        <v>11833</v>
      </c>
      <c r="D92" s="176">
        <f t="shared" si="78"/>
        <v>4061</v>
      </c>
      <c r="E92" s="176">
        <f t="shared" si="78"/>
        <v>0</v>
      </c>
      <c r="F92" s="176">
        <f t="shared" si="78"/>
        <v>4083</v>
      </c>
      <c r="G92" s="176">
        <f t="shared" si="78"/>
        <v>6020</v>
      </c>
      <c r="H92" s="176">
        <f t="shared" si="78"/>
        <v>7110</v>
      </c>
      <c r="I92" s="177">
        <f>IFERROR(H92/G92-1,"-")</f>
        <v>0.18106312292358795</v>
      </c>
      <c r="J92" s="177">
        <f>IFERROR(H92/C92-1,"-")</f>
        <v>-0.39913800388743348</v>
      </c>
      <c r="K92" s="177">
        <f>H92/H$8</f>
        <v>1.0247954372820868E-2</v>
      </c>
      <c r="L92" s="176">
        <f t="shared" ref="L92:Q92" si="79">L93+L96</f>
        <v>38287</v>
      </c>
      <c r="M92" s="176">
        <f t="shared" si="79"/>
        <v>8693</v>
      </c>
      <c r="N92" s="176">
        <f t="shared" si="79"/>
        <v>0</v>
      </c>
      <c r="O92" s="176">
        <f t="shared" si="79"/>
        <v>29792</v>
      </c>
      <c r="P92" s="176">
        <f t="shared" si="79"/>
        <v>38567</v>
      </c>
      <c r="Q92" s="176">
        <f t="shared" si="79"/>
        <v>45050</v>
      </c>
      <c r="R92" s="177">
        <f>IFERROR(Q92/P92-1,"-")</f>
        <v>0.16809707781263783</v>
      </c>
      <c r="S92" s="177">
        <f>IFERROR(Q92/L92-1,"-")</f>
        <v>0.17663959046151434</v>
      </c>
      <c r="T92" s="177">
        <f>Q92/Q$8</f>
        <v>1.3904398234311178E-2</v>
      </c>
      <c r="U92" s="176">
        <f>U93+U96</f>
        <v>50120</v>
      </c>
      <c r="V92" s="176">
        <f>V93+V96</f>
        <v>28901</v>
      </c>
      <c r="W92" s="176">
        <f>W93+W96</f>
        <v>46319</v>
      </c>
      <c r="X92" s="176">
        <f>X93+X96</f>
        <v>53572</v>
      </c>
      <c r="Y92" s="176">
        <f>Y93+Y96</f>
        <v>52160</v>
      </c>
      <c r="Z92" s="177">
        <f>IFERROR(Y92/X92-1,"-")</f>
        <v>-2.6357052191443242E-2</v>
      </c>
      <c r="AA92" s="177">
        <f t="shared" ref="AA92:AA104" si="80">IFERROR(Y92/U92-1,"-")</f>
        <v>4.0702314445331123E-2</v>
      </c>
      <c r="AB92" s="177">
        <f>Y92/Y$8</f>
        <v>1.3259514578729512E-2</v>
      </c>
    </row>
    <row r="93" spans="1:28" x14ac:dyDescent="0.25">
      <c r="A93" s="56"/>
      <c r="B93" s="157" t="s">
        <v>97</v>
      </c>
      <c r="C93" s="158">
        <v>8178</v>
      </c>
      <c r="D93" s="158">
        <v>2731</v>
      </c>
      <c r="E93" s="158">
        <v>0</v>
      </c>
      <c r="F93" s="158">
        <v>3173</v>
      </c>
      <c r="G93" s="158">
        <v>4137</v>
      </c>
      <c r="H93" s="158">
        <v>5137</v>
      </c>
      <c r="I93" s="159">
        <f>IFERROR(H93/G93-1,"-")</f>
        <v>0.24172105390379506</v>
      </c>
      <c r="J93" s="160">
        <f>IFERROR(H93/C93-1,"-")</f>
        <v>-0.371851308388359</v>
      </c>
      <c r="K93" s="159">
        <f>H93/H$8</f>
        <v>7.4041830679579188E-3</v>
      </c>
      <c r="L93" s="158">
        <v>24963</v>
      </c>
      <c r="M93" s="158">
        <v>4723</v>
      </c>
      <c r="N93" s="158">
        <v>0</v>
      </c>
      <c r="O93" s="158">
        <v>20574</v>
      </c>
      <c r="P93" s="158">
        <v>24445</v>
      </c>
      <c r="Q93" s="158">
        <v>27462</v>
      </c>
      <c r="R93" s="159">
        <f>IFERROR(Q93/P93-1,"-")</f>
        <v>0.12341992227449383</v>
      </c>
      <c r="S93" s="160">
        <f>IFERROR(Q93/L93-1,"-")</f>
        <v>0.10010816007691381</v>
      </c>
      <c r="T93" s="159">
        <f>Q93/Q$8</f>
        <v>8.4759730146648955E-3</v>
      </c>
      <c r="U93" s="158">
        <v>33141</v>
      </c>
      <c r="V93" s="158">
        <v>18779</v>
      </c>
      <c r="W93" s="158">
        <v>30450</v>
      </c>
      <c r="X93" s="158">
        <v>35140</v>
      </c>
      <c r="Y93" s="158">
        <v>32599</v>
      </c>
      <c r="Z93" s="159">
        <f>IFERROR(Y93/X93-1,"-")</f>
        <v>-7.2310756972111534E-2</v>
      </c>
      <c r="AA93" s="160">
        <f t="shared" si="80"/>
        <v>-1.6354364684228018E-2</v>
      </c>
      <c r="AB93" s="159">
        <f>Y93/Y$8</f>
        <v>8.2869424032209239E-3</v>
      </c>
    </row>
    <row r="94" spans="1:28" x14ac:dyDescent="0.25">
      <c r="A94" s="56"/>
      <c r="B94" s="162" t="s">
        <v>103</v>
      </c>
      <c r="C94" s="163">
        <v>5883</v>
      </c>
      <c r="D94" s="163">
        <v>2063</v>
      </c>
      <c r="E94" s="163">
        <v>0</v>
      </c>
      <c r="F94" s="163">
        <v>2303</v>
      </c>
      <c r="G94" s="163">
        <v>2888</v>
      </c>
      <c r="H94" s="163">
        <v>3724</v>
      </c>
      <c r="I94" s="164">
        <f>IFERROR(H94/G94-1,"-")</f>
        <v>0.28947368421052633</v>
      </c>
      <c r="J94" s="165">
        <f>IFERROR(H94/C94-1,"-")</f>
        <v>-0.36698963114057459</v>
      </c>
      <c r="K94" s="164">
        <f>H94/H$8</f>
        <v>5.3675642875365562E-3</v>
      </c>
      <c r="L94" s="163">
        <v>10694</v>
      </c>
      <c r="M94" s="163">
        <v>2176</v>
      </c>
      <c r="N94" s="163">
        <v>0</v>
      </c>
      <c r="O94" s="163">
        <v>8938</v>
      </c>
      <c r="P94" s="163">
        <v>5331</v>
      </c>
      <c r="Q94" s="163">
        <v>6683</v>
      </c>
      <c r="R94" s="164">
        <f>IFERROR(Q94/P94-1,"-")</f>
        <v>0.25361095479272189</v>
      </c>
      <c r="S94" s="165">
        <f>IFERROR(Q94/L94-1,"-")</f>
        <v>-0.37507013278473911</v>
      </c>
      <c r="T94" s="164">
        <f>Q94/Q$8</f>
        <v>2.0626657802419891E-3</v>
      </c>
      <c r="U94" s="163">
        <v>16577</v>
      </c>
      <c r="V94" s="163">
        <v>9525</v>
      </c>
      <c r="W94" s="163">
        <v>14475</v>
      </c>
      <c r="X94" s="163">
        <v>10867</v>
      </c>
      <c r="Y94" s="163">
        <v>10407</v>
      </c>
      <c r="Z94" s="164">
        <f>IFERROR(Y94/X94-1,"-")</f>
        <v>-4.2329989877611163E-2</v>
      </c>
      <c r="AA94" s="165">
        <f t="shared" si="80"/>
        <v>-0.37220244917656997</v>
      </c>
      <c r="AB94" s="164">
        <f>Y94/Y$8</f>
        <v>2.645547703620361E-3</v>
      </c>
    </row>
    <row r="95" spans="1:28" x14ac:dyDescent="0.25">
      <c r="A95" s="56"/>
      <c r="B95" s="162" t="s">
        <v>100</v>
      </c>
      <c r="C95" s="163">
        <v>2295</v>
      </c>
      <c r="D95" s="163">
        <v>668</v>
      </c>
      <c r="E95" s="163">
        <v>0</v>
      </c>
      <c r="F95" s="163">
        <v>870</v>
      </c>
      <c r="G95" s="163">
        <v>1249</v>
      </c>
      <c r="H95" s="163">
        <v>1413</v>
      </c>
      <c r="I95" s="164">
        <f>IFERROR(H95/G95-1,"-")</f>
        <v>0.13130504403522814</v>
      </c>
      <c r="J95" s="165">
        <f>IFERROR(H95/C95-1,"-")</f>
        <v>-0.38431372549019605</v>
      </c>
      <c r="K95" s="164">
        <f>H95/H$8</f>
        <v>2.0366187804213625E-3</v>
      </c>
      <c r="L95" s="163">
        <v>14269</v>
      </c>
      <c r="M95" s="163">
        <v>2547</v>
      </c>
      <c r="N95" s="163">
        <v>0</v>
      </c>
      <c r="O95" s="163">
        <v>11636</v>
      </c>
      <c r="P95" s="163">
        <v>19114</v>
      </c>
      <c r="Q95" s="163">
        <v>20779</v>
      </c>
      <c r="R95" s="164">
        <f>IFERROR(Q95/P95-1,"-")</f>
        <v>8.7108925394998371E-2</v>
      </c>
      <c r="S95" s="165">
        <f>IFERROR(Q95/L95-1,"-")</f>
        <v>0.45623379353843996</v>
      </c>
      <c r="T95" s="164">
        <f>Q95/Q$8</f>
        <v>6.4133072344229073E-3</v>
      </c>
      <c r="U95" s="163">
        <v>16564</v>
      </c>
      <c r="V95" s="163">
        <v>9254</v>
      </c>
      <c r="W95" s="163">
        <v>15975</v>
      </c>
      <c r="X95" s="163">
        <v>24273</v>
      </c>
      <c r="Y95" s="163">
        <v>22192</v>
      </c>
      <c r="Z95" s="164">
        <f>IFERROR(Y95/X95-1,"-")</f>
        <v>-8.5733119103530653E-2</v>
      </c>
      <c r="AA95" s="165">
        <f t="shared" si="80"/>
        <v>0.33977300169041302</v>
      </c>
      <c r="AB95" s="164">
        <f>Y95/Y$8</f>
        <v>5.6413946996005625E-3</v>
      </c>
    </row>
    <row r="96" spans="1:28" x14ac:dyDescent="0.25">
      <c r="A96" s="56"/>
      <c r="B96" s="157" t="s">
        <v>107</v>
      </c>
      <c r="C96" s="158">
        <v>3655</v>
      </c>
      <c r="D96" s="158">
        <v>1330</v>
      </c>
      <c r="E96" s="158">
        <v>0</v>
      </c>
      <c r="F96" s="158">
        <v>910</v>
      </c>
      <c r="G96" s="158">
        <v>1883</v>
      </c>
      <c r="H96" s="158">
        <v>1973</v>
      </c>
      <c r="I96" s="159">
        <f>IFERROR(H96/G96-1,"-")</f>
        <v>4.779607010090281E-2</v>
      </c>
      <c r="J96" s="160">
        <f>IFERROR(H96/C96-1,"-")</f>
        <v>-0.46019151846785222</v>
      </c>
      <c r="K96" s="159">
        <f>H96/H$8</f>
        <v>2.8437713048629497E-3</v>
      </c>
      <c r="L96" s="158">
        <v>13324</v>
      </c>
      <c r="M96" s="158">
        <v>3970</v>
      </c>
      <c r="N96" s="158">
        <v>0</v>
      </c>
      <c r="O96" s="158">
        <v>9218</v>
      </c>
      <c r="P96" s="158">
        <v>14122</v>
      </c>
      <c r="Q96" s="158">
        <v>17588</v>
      </c>
      <c r="R96" s="159">
        <f>IFERROR(Q96/P96-1,"-")</f>
        <v>0.24543265826370209</v>
      </c>
      <c r="S96" s="160">
        <f>IFERROR(Q96/L96-1,"-")</f>
        <v>0.32002401681176829</v>
      </c>
      <c r="T96" s="159">
        <f>Q96/Q$8</f>
        <v>5.4284252196462818E-3</v>
      </c>
      <c r="U96" s="158">
        <v>16979</v>
      </c>
      <c r="V96" s="158">
        <v>10122</v>
      </c>
      <c r="W96" s="158">
        <v>15869</v>
      </c>
      <c r="X96" s="158">
        <v>18432</v>
      </c>
      <c r="Y96" s="158">
        <v>19561</v>
      </c>
      <c r="Z96" s="159">
        <f>IFERROR(Y96/X96-1,"-")</f>
        <v>6.125217013888884E-2</v>
      </c>
      <c r="AA96" s="160">
        <f t="shared" si="80"/>
        <v>0.15207020437010432</v>
      </c>
      <c r="AB96" s="159">
        <f>Y96/Y$8</f>
        <v>4.9725721755085883E-3</v>
      </c>
    </row>
    <row r="97" spans="1:28" s="56" customFormat="1" x14ac:dyDescent="0.25">
      <c r="B97" s="162" t="s">
        <v>110</v>
      </c>
      <c r="C97" s="163">
        <v>182</v>
      </c>
      <c r="D97" s="163">
        <v>79</v>
      </c>
      <c r="E97" s="163">
        <v>0</v>
      </c>
      <c r="F97" s="163">
        <v>33</v>
      </c>
      <c r="G97" s="163">
        <v>120</v>
      </c>
      <c r="H97" s="163">
        <v>155</v>
      </c>
      <c r="I97" s="164">
        <f t="shared" ref="I97:I104" si="81">IFERROR(H97/G97-1,"-")</f>
        <v>0.29166666666666674</v>
      </c>
      <c r="J97" s="165">
        <f t="shared" ref="J97:J104" si="82">IFERROR(H97/C97-1,"-")</f>
        <v>-0.14835164835164838</v>
      </c>
      <c r="K97" s="164">
        <f t="shared" ref="K97:K104" si="83">H97/H$8</f>
        <v>2.2340828801508222E-4</v>
      </c>
      <c r="L97" s="163">
        <v>2011</v>
      </c>
      <c r="M97" s="163">
        <v>915</v>
      </c>
      <c r="N97" s="163">
        <v>0</v>
      </c>
      <c r="O97" s="163">
        <v>1152</v>
      </c>
      <c r="P97" s="163">
        <v>2043</v>
      </c>
      <c r="Q97" s="163">
        <v>2615</v>
      </c>
      <c r="R97" s="164">
        <f t="shared" ref="R97:R104" si="84">IFERROR(Q97/P97-1,"-")</f>
        <v>0.27998042094958397</v>
      </c>
      <c r="S97" s="165">
        <f t="shared" ref="S97:S104" si="85">IFERROR(Q97/L97-1,"-")</f>
        <v>0.30034808552958725</v>
      </c>
      <c r="T97" s="164">
        <f t="shared" ref="T97:T104" si="86">Q97/Q$8</f>
        <v>8.0710324933903953E-4</v>
      </c>
      <c r="U97" s="163">
        <v>2193</v>
      </c>
      <c r="V97" s="163">
        <v>750</v>
      </c>
      <c r="W97" s="163">
        <v>2100</v>
      </c>
      <c r="X97" s="163">
        <v>2476</v>
      </c>
      <c r="Y97" s="163">
        <v>2770</v>
      </c>
      <c r="Z97" s="164">
        <f t="shared" ref="Z97:Z104" si="87">IFERROR(Y97/X97-1,"-")</f>
        <v>0.11873990306946691</v>
      </c>
      <c r="AA97" s="165">
        <f t="shared" si="80"/>
        <v>0.26310989512083904</v>
      </c>
      <c r="AB97" s="164">
        <f t="shared" ref="AB97:AB104" si="88">Y97/Y$8</f>
        <v>7.0415750350998367E-4</v>
      </c>
    </row>
    <row r="98" spans="1:28" s="56" customFormat="1" x14ac:dyDescent="0.25">
      <c r="B98" s="162" t="s">
        <v>113</v>
      </c>
      <c r="C98" s="163">
        <v>501</v>
      </c>
      <c r="D98" s="163">
        <v>299</v>
      </c>
      <c r="E98" s="163">
        <v>0</v>
      </c>
      <c r="F98" s="163">
        <v>120</v>
      </c>
      <c r="G98" s="163">
        <v>247</v>
      </c>
      <c r="H98" s="163">
        <v>303</v>
      </c>
      <c r="I98" s="164">
        <f t="shared" si="81"/>
        <v>0.22672064777327927</v>
      </c>
      <c r="J98" s="165">
        <f t="shared" si="82"/>
        <v>-0.39520958083832336</v>
      </c>
      <c r="K98" s="164">
        <f t="shared" si="83"/>
        <v>4.3672716947464459E-4</v>
      </c>
      <c r="L98" s="163">
        <v>3025</v>
      </c>
      <c r="M98" s="163">
        <v>772</v>
      </c>
      <c r="N98" s="163">
        <v>0</v>
      </c>
      <c r="O98" s="163">
        <v>1871</v>
      </c>
      <c r="P98" s="163">
        <v>2802</v>
      </c>
      <c r="Q98" s="163">
        <v>3471</v>
      </c>
      <c r="R98" s="164">
        <f t="shared" si="84"/>
        <v>0.23875802997858675</v>
      </c>
      <c r="S98" s="165">
        <f t="shared" si="85"/>
        <v>0.14743801652892552</v>
      </c>
      <c r="T98" s="164">
        <f t="shared" si="86"/>
        <v>1.0713022479754517E-3</v>
      </c>
      <c r="U98" s="163">
        <v>3526</v>
      </c>
      <c r="V98" s="163">
        <v>2047</v>
      </c>
      <c r="W98" s="163">
        <v>3121</v>
      </c>
      <c r="X98" s="163">
        <v>3392</v>
      </c>
      <c r="Y98" s="163">
        <v>3774</v>
      </c>
      <c r="Z98" s="164">
        <f t="shared" si="87"/>
        <v>0.11261792452830188</v>
      </c>
      <c r="AA98" s="165">
        <f t="shared" si="80"/>
        <v>7.0334656834940334E-2</v>
      </c>
      <c r="AB98" s="164">
        <f t="shared" si="88"/>
        <v>9.59382822471725E-4</v>
      </c>
    </row>
    <row r="99" spans="1:28" x14ac:dyDescent="0.25">
      <c r="A99" s="56"/>
      <c r="B99" s="162" t="s">
        <v>116</v>
      </c>
      <c r="C99" s="163">
        <v>1092</v>
      </c>
      <c r="D99" s="163">
        <v>539</v>
      </c>
      <c r="E99" s="163">
        <v>0</v>
      </c>
      <c r="F99" s="163">
        <v>255</v>
      </c>
      <c r="G99" s="163">
        <v>683</v>
      </c>
      <c r="H99" s="163">
        <v>554</v>
      </c>
      <c r="I99" s="164">
        <f t="shared" si="81"/>
        <v>-0.18887262079062961</v>
      </c>
      <c r="J99" s="165">
        <f t="shared" si="82"/>
        <v>-0.4926739926739927</v>
      </c>
      <c r="K99" s="164">
        <f t="shared" si="83"/>
        <v>7.9850446167971324E-4</v>
      </c>
      <c r="L99" s="163">
        <v>2424</v>
      </c>
      <c r="M99" s="163">
        <v>622</v>
      </c>
      <c r="N99" s="163">
        <v>0</v>
      </c>
      <c r="O99" s="163">
        <v>1704</v>
      </c>
      <c r="P99" s="163">
        <v>2384</v>
      </c>
      <c r="Q99" s="163">
        <v>2851</v>
      </c>
      <c r="R99" s="164">
        <f t="shared" si="84"/>
        <v>0.19588926174496635</v>
      </c>
      <c r="S99" s="165">
        <f t="shared" si="85"/>
        <v>0.17615511551155105</v>
      </c>
      <c r="T99" s="164">
        <f t="shared" si="86"/>
        <v>8.799431601780504E-4</v>
      </c>
      <c r="U99" s="163">
        <v>3516</v>
      </c>
      <c r="V99" s="163">
        <v>3177</v>
      </c>
      <c r="W99" s="163">
        <v>3055</v>
      </c>
      <c r="X99" s="163">
        <v>3581</v>
      </c>
      <c r="Y99" s="163">
        <v>3405</v>
      </c>
      <c r="Z99" s="164">
        <f t="shared" si="87"/>
        <v>-4.9148282602624938E-2</v>
      </c>
      <c r="AA99" s="165">
        <f t="shared" si="80"/>
        <v>-3.1569965870307137E-2</v>
      </c>
      <c r="AB99" s="164">
        <f t="shared" si="88"/>
        <v>8.6557989149873443E-4</v>
      </c>
    </row>
    <row r="100" spans="1:28" x14ac:dyDescent="0.25">
      <c r="A100" s="56"/>
      <c r="B100" s="162" t="s">
        <v>123</v>
      </c>
      <c r="C100" s="163">
        <v>56</v>
      </c>
      <c r="D100" s="163">
        <v>55</v>
      </c>
      <c r="E100" s="163">
        <v>0</v>
      </c>
      <c r="F100" s="163">
        <v>25</v>
      </c>
      <c r="G100" s="163">
        <v>50</v>
      </c>
      <c r="H100" s="163">
        <v>76</v>
      </c>
      <c r="I100" s="164">
        <f t="shared" si="81"/>
        <v>0.52</v>
      </c>
      <c r="J100" s="165">
        <f t="shared" si="82"/>
        <v>0.35714285714285721</v>
      </c>
      <c r="K100" s="164">
        <f t="shared" si="83"/>
        <v>1.0954212831707257E-4</v>
      </c>
      <c r="L100" s="163">
        <v>563</v>
      </c>
      <c r="M100" s="163">
        <v>210</v>
      </c>
      <c r="N100" s="163">
        <v>0</v>
      </c>
      <c r="O100" s="163">
        <v>624</v>
      </c>
      <c r="P100" s="163">
        <v>691</v>
      </c>
      <c r="Q100" s="163">
        <v>782</v>
      </c>
      <c r="R100" s="164">
        <f t="shared" si="84"/>
        <v>0.13169319826338644</v>
      </c>
      <c r="S100" s="165">
        <f t="shared" si="85"/>
        <v>0.38898756660746003</v>
      </c>
      <c r="T100" s="164">
        <f t="shared" si="86"/>
        <v>2.4135936557672234E-4</v>
      </c>
      <c r="U100" s="163">
        <v>619</v>
      </c>
      <c r="V100" s="163">
        <v>325</v>
      </c>
      <c r="W100" s="163">
        <v>1051</v>
      </c>
      <c r="X100" s="163">
        <v>825</v>
      </c>
      <c r="Y100" s="163">
        <v>858</v>
      </c>
      <c r="Z100" s="164">
        <f t="shared" si="87"/>
        <v>4.0000000000000036E-2</v>
      </c>
      <c r="AA100" s="165">
        <f t="shared" si="80"/>
        <v>0.38610662358642966</v>
      </c>
      <c r="AB100" s="164">
        <f t="shared" si="88"/>
        <v>2.1811088014857979E-4</v>
      </c>
    </row>
    <row r="101" spans="1:28" x14ac:dyDescent="0.25">
      <c r="A101" s="56"/>
      <c r="B101" s="162" t="s">
        <v>119</v>
      </c>
      <c r="C101" s="163">
        <v>98</v>
      </c>
      <c r="D101" s="163">
        <v>30</v>
      </c>
      <c r="E101" s="163">
        <v>0</v>
      </c>
      <c r="F101" s="163">
        <v>15</v>
      </c>
      <c r="G101" s="163">
        <v>65</v>
      </c>
      <c r="H101" s="163">
        <v>44</v>
      </c>
      <c r="I101" s="164">
        <f t="shared" si="81"/>
        <v>-0.32307692307692304</v>
      </c>
      <c r="J101" s="165">
        <f t="shared" si="82"/>
        <v>-0.55102040816326525</v>
      </c>
      <c r="K101" s="164">
        <f t="shared" si="83"/>
        <v>6.3419126920410431E-5</v>
      </c>
      <c r="L101" s="163">
        <v>381</v>
      </c>
      <c r="M101" s="163">
        <v>102</v>
      </c>
      <c r="N101" s="163">
        <v>0</v>
      </c>
      <c r="O101" s="163">
        <v>365</v>
      </c>
      <c r="P101" s="163">
        <v>414</v>
      </c>
      <c r="Q101" s="163">
        <v>716</v>
      </c>
      <c r="R101" s="164">
        <f t="shared" si="84"/>
        <v>0.72946859903381633</v>
      </c>
      <c r="S101" s="165">
        <f t="shared" si="85"/>
        <v>0.87926509186351698</v>
      </c>
      <c r="T101" s="164">
        <f t="shared" si="86"/>
        <v>2.2098888203699897E-4</v>
      </c>
      <c r="U101" s="163">
        <v>479</v>
      </c>
      <c r="V101" s="163">
        <v>438</v>
      </c>
      <c r="W101" s="163">
        <v>630</v>
      </c>
      <c r="X101" s="163">
        <v>571</v>
      </c>
      <c r="Y101" s="163">
        <v>760</v>
      </c>
      <c r="Z101" s="164">
        <f t="shared" si="87"/>
        <v>0.33099824868651484</v>
      </c>
      <c r="AA101" s="165">
        <f t="shared" si="80"/>
        <v>0.58663883089770352</v>
      </c>
      <c r="AB101" s="164">
        <f t="shared" si="88"/>
        <v>1.931984486164576E-4</v>
      </c>
    </row>
    <row r="102" spans="1:28" x14ac:dyDescent="0.25">
      <c r="A102" s="56"/>
      <c r="B102" s="162" t="s">
        <v>128</v>
      </c>
      <c r="C102" s="163">
        <v>36</v>
      </c>
      <c r="D102" s="163">
        <v>22</v>
      </c>
      <c r="E102" s="163">
        <v>0</v>
      </c>
      <c r="F102" s="163">
        <v>0</v>
      </c>
      <c r="G102" s="163">
        <v>15</v>
      </c>
      <c r="H102" s="163">
        <v>28</v>
      </c>
      <c r="I102" s="164">
        <f t="shared" si="81"/>
        <v>0.8666666666666667</v>
      </c>
      <c r="J102" s="165">
        <f t="shared" si="82"/>
        <v>-0.22222222222222221</v>
      </c>
      <c r="K102" s="164">
        <f t="shared" si="83"/>
        <v>4.0357626222079366E-5</v>
      </c>
      <c r="L102" s="163">
        <v>99</v>
      </c>
      <c r="M102" s="163">
        <v>90</v>
      </c>
      <c r="N102" s="163">
        <v>0</v>
      </c>
      <c r="O102" s="163">
        <v>89</v>
      </c>
      <c r="P102" s="163">
        <v>106</v>
      </c>
      <c r="Q102" s="163">
        <v>198</v>
      </c>
      <c r="R102" s="164">
        <f t="shared" si="84"/>
        <v>0.86792452830188682</v>
      </c>
      <c r="S102" s="165">
        <f t="shared" si="85"/>
        <v>1</v>
      </c>
      <c r="T102" s="164">
        <f t="shared" si="86"/>
        <v>6.1111450619170103E-5</v>
      </c>
      <c r="U102" s="163">
        <v>135</v>
      </c>
      <c r="V102" s="163">
        <v>73</v>
      </c>
      <c r="W102" s="163">
        <v>248</v>
      </c>
      <c r="X102" s="163">
        <v>136</v>
      </c>
      <c r="Y102" s="163">
        <v>226</v>
      </c>
      <c r="Z102" s="164">
        <f t="shared" si="87"/>
        <v>0.66176470588235303</v>
      </c>
      <c r="AA102" s="165">
        <f t="shared" si="80"/>
        <v>0.67407407407407405</v>
      </c>
      <c r="AB102" s="164">
        <f t="shared" si="88"/>
        <v>5.7451117614893976E-5</v>
      </c>
    </row>
    <row r="103" spans="1:28" x14ac:dyDescent="0.25">
      <c r="A103" s="56"/>
      <c r="B103" s="162" t="s">
        <v>131</v>
      </c>
      <c r="C103" s="163">
        <v>54</v>
      </c>
      <c r="D103" s="163">
        <v>0</v>
      </c>
      <c r="E103" s="163">
        <v>0</v>
      </c>
      <c r="F103" s="163">
        <v>0</v>
      </c>
      <c r="G103" s="163">
        <v>4</v>
      </c>
      <c r="H103" s="163">
        <v>21</v>
      </c>
      <c r="I103" s="164">
        <f t="shared" si="81"/>
        <v>4.25</v>
      </c>
      <c r="J103" s="165">
        <f t="shared" si="82"/>
        <v>-0.61111111111111116</v>
      </c>
      <c r="K103" s="164">
        <f t="shared" si="83"/>
        <v>3.0268219666559528E-5</v>
      </c>
      <c r="L103" s="163">
        <v>176</v>
      </c>
      <c r="M103" s="163">
        <v>61</v>
      </c>
      <c r="N103" s="163">
        <v>0</v>
      </c>
      <c r="O103" s="163">
        <v>64</v>
      </c>
      <c r="P103" s="163">
        <v>211</v>
      </c>
      <c r="Q103" s="163">
        <v>321</v>
      </c>
      <c r="R103" s="164">
        <f t="shared" si="84"/>
        <v>0.52132701421800953</v>
      </c>
      <c r="S103" s="165">
        <f t="shared" si="85"/>
        <v>0.82386363636363646</v>
      </c>
      <c r="T103" s="164">
        <f t="shared" si="86"/>
        <v>9.9074624488654562E-5</v>
      </c>
      <c r="U103" s="163">
        <v>230</v>
      </c>
      <c r="V103" s="163">
        <v>80</v>
      </c>
      <c r="W103" s="163">
        <v>133</v>
      </c>
      <c r="X103" s="163">
        <v>238</v>
      </c>
      <c r="Y103" s="163">
        <v>342</v>
      </c>
      <c r="Z103" s="164">
        <f t="shared" si="87"/>
        <v>0.43697478991596639</v>
      </c>
      <c r="AA103" s="165">
        <f t="shared" si="80"/>
        <v>0.48695652173913051</v>
      </c>
      <c r="AB103" s="164">
        <f t="shared" si="88"/>
        <v>8.6939301877405928E-5</v>
      </c>
    </row>
    <row r="104" spans="1:28" x14ac:dyDescent="0.25">
      <c r="A104" s="56"/>
      <c r="B104" s="168" t="s">
        <v>145</v>
      </c>
      <c r="C104" s="169">
        <f t="shared" ref="C104:H104" si="89">C96-SUM(C97:C103)</f>
        <v>1636</v>
      </c>
      <c r="D104" s="169">
        <f t="shared" si="89"/>
        <v>306</v>
      </c>
      <c r="E104" s="169">
        <f t="shared" si="89"/>
        <v>0</v>
      </c>
      <c r="F104" s="169">
        <f t="shared" si="89"/>
        <v>462</v>
      </c>
      <c r="G104" s="169">
        <f t="shared" si="89"/>
        <v>699</v>
      </c>
      <c r="H104" s="169">
        <f t="shared" si="89"/>
        <v>792</v>
      </c>
      <c r="I104" s="170">
        <f t="shared" si="81"/>
        <v>0.13304721030042921</v>
      </c>
      <c r="J104" s="171">
        <f t="shared" si="82"/>
        <v>-0.5158924205378973</v>
      </c>
      <c r="K104" s="170">
        <f t="shared" si="83"/>
        <v>1.1415442845673879E-3</v>
      </c>
      <c r="L104" s="169">
        <f t="shared" ref="L104:Q104" si="90">L96-SUM(L97:L103)</f>
        <v>4645</v>
      </c>
      <c r="M104" s="169">
        <f t="shared" si="90"/>
        <v>1198</v>
      </c>
      <c r="N104" s="169">
        <f t="shared" si="90"/>
        <v>0</v>
      </c>
      <c r="O104" s="169">
        <f t="shared" si="90"/>
        <v>3349</v>
      </c>
      <c r="P104" s="169">
        <f t="shared" si="90"/>
        <v>5471</v>
      </c>
      <c r="Q104" s="169">
        <f t="shared" si="90"/>
        <v>6634</v>
      </c>
      <c r="R104" s="170">
        <f t="shared" si="84"/>
        <v>0.21257539755072208</v>
      </c>
      <c r="S104" s="171">
        <f t="shared" si="85"/>
        <v>0.42820236813778245</v>
      </c>
      <c r="T104" s="170">
        <f t="shared" si="86"/>
        <v>2.0475422394321944E-3</v>
      </c>
      <c r="U104" s="169">
        <f>U96-SUM(U97:U103)</f>
        <v>6281</v>
      </c>
      <c r="V104" s="169">
        <f>V96-SUM(V97:V103)</f>
        <v>3232</v>
      </c>
      <c r="W104" s="169">
        <f>W96-SUM(W97:W103)</f>
        <v>5531</v>
      </c>
      <c r="X104" s="169">
        <f>X96-SUM(X97:X103)</f>
        <v>7213</v>
      </c>
      <c r="Y104" s="169">
        <f>Y96-SUM(Y97:Y103)</f>
        <v>7426</v>
      </c>
      <c r="Z104" s="170">
        <f t="shared" si="87"/>
        <v>2.953001525024268E-2</v>
      </c>
      <c r="AA104" s="171">
        <f t="shared" si="80"/>
        <v>0.18229581276866735</v>
      </c>
      <c r="AB104" s="170">
        <f t="shared" si="88"/>
        <v>1.8877522097708081E-3</v>
      </c>
    </row>
    <row r="105" spans="1:28" x14ac:dyDescent="0.25">
      <c r="A105" s="56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  <c r="R105" s="151"/>
      <c r="S105" s="151"/>
      <c r="T105" s="151"/>
      <c r="U105" s="151"/>
      <c r="V105" s="151"/>
      <c r="W105" s="151"/>
      <c r="X105" s="151"/>
      <c r="Y105" s="151"/>
      <c r="Z105" s="151"/>
      <c r="AA105" s="151"/>
      <c r="AB105" s="151"/>
    </row>
    <row r="106" spans="1:28" x14ac:dyDescent="0.25">
      <c r="A106" s="56"/>
      <c r="B106" s="154" t="s">
        <v>68</v>
      </c>
      <c r="C106" s="176">
        <f t="shared" ref="C106:H106" si="91">C107+C110</f>
        <v>0</v>
      </c>
      <c r="D106" s="176">
        <f t="shared" si="91"/>
        <v>0</v>
      </c>
      <c r="E106" s="176">
        <f t="shared" si="91"/>
        <v>0</v>
      </c>
      <c r="F106" s="176">
        <f t="shared" si="91"/>
        <v>0</v>
      </c>
      <c r="G106" s="176">
        <f t="shared" si="91"/>
        <v>0</v>
      </c>
      <c r="H106" s="176">
        <f t="shared" si="91"/>
        <v>0</v>
      </c>
      <c r="I106" s="177" t="str">
        <f>IFERROR(H106/G106-1,"-")</f>
        <v>-</v>
      </c>
      <c r="J106" s="177" t="str">
        <f>IFERROR(H106/C106-1,"-")</f>
        <v>-</v>
      </c>
      <c r="K106" s="177">
        <f>H106/H$8</f>
        <v>0</v>
      </c>
      <c r="L106" s="176">
        <f t="shared" ref="L106:Q106" si="92">L107+L110</f>
        <v>76524</v>
      </c>
      <c r="M106" s="176">
        <f t="shared" si="92"/>
        <v>22627</v>
      </c>
      <c r="N106" s="176">
        <f t="shared" si="92"/>
        <v>0</v>
      </c>
      <c r="O106" s="176">
        <f t="shared" si="92"/>
        <v>0</v>
      </c>
      <c r="P106" s="176">
        <f t="shared" si="92"/>
        <v>0</v>
      </c>
      <c r="Q106" s="176">
        <f t="shared" si="92"/>
        <v>0</v>
      </c>
      <c r="R106" s="177" t="str">
        <f>IFERROR(Q106/P106-1,"-")</f>
        <v>-</v>
      </c>
      <c r="S106" s="177">
        <f>IFERROR(Q106/L106-1,"-")</f>
        <v>-1</v>
      </c>
      <c r="T106" s="177">
        <f>Q106/Q$8</f>
        <v>0</v>
      </c>
      <c r="U106" s="176">
        <f>U107+U110</f>
        <v>76524</v>
      </c>
      <c r="V106" s="176">
        <f>V107+V110</f>
        <v>82936</v>
      </c>
      <c r="W106" s="176">
        <f>W107+W110</f>
        <v>154656</v>
      </c>
      <c r="X106" s="176">
        <f>X107+X110</f>
        <v>203248</v>
      </c>
      <c r="Y106" s="176">
        <f>Y107+Y110</f>
        <v>191718</v>
      </c>
      <c r="Z106" s="177">
        <f>IFERROR(Y106/X106-1,"-")</f>
        <v>-5.6728725497913857E-2</v>
      </c>
      <c r="AA106" s="177">
        <f t="shared" ref="AA106:AA118" si="93">IFERROR(Y106/U106-1,"-")</f>
        <v>1.5053316606554805</v>
      </c>
      <c r="AB106" s="177">
        <f>Y106/Y$8</f>
        <v>4.8736342331381605E-2</v>
      </c>
    </row>
    <row r="107" spans="1:28" x14ac:dyDescent="0.25">
      <c r="A107" s="56"/>
      <c r="B107" s="157" t="s">
        <v>97</v>
      </c>
      <c r="C107" s="158">
        <v>0</v>
      </c>
      <c r="D107" s="158">
        <v>0</v>
      </c>
      <c r="E107" s="158">
        <v>0</v>
      </c>
      <c r="F107" s="158">
        <v>0</v>
      </c>
      <c r="G107" s="158">
        <v>0</v>
      </c>
      <c r="H107" s="158">
        <v>0</v>
      </c>
      <c r="I107" s="159" t="str">
        <f>IFERROR(H107/G107-1,"-")</f>
        <v>-</v>
      </c>
      <c r="J107" s="160" t="str">
        <f>IFERROR(H107/C107-1,"-")</f>
        <v>-</v>
      </c>
      <c r="K107" s="159">
        <f>H107/H$8</f>
        <v>0</v>
      </c>
      <c r="L107" s="158">
        <v>16190</v>
      </c>
      <c r="M107" s="158">
        <v>5441</v>
      </c>
      <c r="N107" s="158">
        <v>0</v>
      </c>
      <c r="O107" s="158">
        <v>0</v>
      </c>
      <c r="P107" s="158">
        <v>0</v>
      </c>
      <c r="Q107" s="158">
        <v>0</v>
      </c>
      <c r="R107" s="159" t="str">
        <f>IFERROR(Q107/P107-1,"-")</f>
        <v>-</v>
      </c>
      <c r="S107" s="160">
        <f>IFERROR(Q107/L107-1,"-")</f>
        <v>-1</v>
      </c>
      <c r="T107" s="159">
        <f>Q107/Q$8</f>
        <v>0</v>
      </c>
      <c r="U107" s="158">
        <v>16190</v>
      </c>
      <c r="V107" s="158">
        <v>35879</v>
      </c>
      <c r="W107" s="158">
        <v>38429</v>
      </c>
      <c r="X107" s="158">
        <v>45215</v>
      </c>
      <c r="Y107" s="158">
        <v>40928</v>
      </c>
      <c r="Z107" s="159">
        <f>IFERROR(Y107/X107-1,"-")</f>
        <v>-9.4813668030520826E-2</v>
      </c>
      <c r="AA107" s="160">
        <f t="shared" si="93"/>
        <v>1.5279802347127855</v>
      </c>
      <c r="AB107" s="159">
        <f>Y107/Y$8</f>
        <v>1.0404244874966285E-2</v>
      </c>
    </row>
    <row r="108" spans="1:28" x14ac:dyDescent="0.25">
      <c r="A108" s="56"/>
      <c r="B108" s="162" t="s">
        <v>103</v>
      </c>
      <c r="C108" s="163">
        <v>0</v>
      </c>
      <c r="D108" s="163">
        <v>0</v>
      </c>
      <c r="E108" s="163">
        <v>0</v>
      </c>
      <c r="F108" s="163">
        <v>0</v>
      </c>
      <c r="G108" s="163">
        <v>0</v>
      </c>
      <c r="H108" s="163">
        <v>0</v>
      </c>
      <c r="I108" s="164" t="str">
        <f>IFERROR(H108/G108-1,"-")</f>
        <v>-</v>
      </c>
      <c r="J108" s="165" t="str">
        <f>IFERROR(H108/C108-1,"-")</f>
        <v>-</v>
      </c>
      <c r="K108" s="164">
        <f>H108/H$8</f>
        <v>0</v>
      </c>
      <c r="L108" s="163">
        <v>2842</v>
      </c>
      <c r="M108" s="163">
        <v>273</v>
      </c>
      <c r="N108" s="163">
        <v>0</v>
      </c>
      <c r="O108" s="163">
        <v>0</v>
      </c>
      <c r="P108" s="163">
        <v>0</v>
      </c>
      <c r="Q108" s="163">
        <v>0</v>
      </c>
      <c r="R108" s="164" t="str">
        <f>IFERROR(Q108/P108-1,"-")</f>
        <v>-</v>
      </c>
      <c r="S108" s="165">
        <f>IFERROR(Q108/L108-1,"-")</f>
        <v>-1</v>
      </c>
      <c r="T108" s="164">
        <f>Q108/Q$8</f>
        <v>0</v>
      </c>
      <c r="U108" s="163">
        <v>2842</v>
      </c>
      <c r="V108" s="163">
        <v>18316</v>
      </c>
      <c r="W108" s="163">
        <v>10411</v>
      </c>
      <c r="X108" s="163">
        <v>14026</v>
      </c>
      <c r="Y108" s="163">
        <v>11728</v>
      </c>
      <c r="Z108" s="164">
        <f>IFERROR(Y108/X108-1,"-")</f>
        <v>-0.16383858548410091</v>
      </c>
      <c r="AA108" s="165">
        <f t="shared" si="93"/>
        <v>3.1266713581984522</v>
      </c>
      <c r="AB108" s="164">
        <f>Y108/Y$8</f>
        <v>2.9813571123339668E-3</v>
      </c>
    </row>
    <row r="109" spans="1:28" x14ac:dyDescent="0.25">
      <c r="A109" s="56"/>
      <c r="B109" s="162" t="s">
        <v>100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3">
        <v>0</v>
      </c>
      <c r="I109" s="164" t="str">
        <f>IFERROR(H109/G109-1,"-")</f>
        <v>-</v>
      </c>
      <c r="J109" s="165" t="str">
        <f>IFERROR(H109/C109-1,"-")</f>
        <v>-</v>
      </c>
      <c r="K109" s="164">
        <f>H109/H$8</f>
        <v>0</v>
      </c>
      <c r="L109" s="163">
        <v>13348</v>
      </c>
      <c r="M109" s="163">
        <v>5168</v>
      </c>
      <c r="N109" s="163">
        <v>0</v>
      </c>
      <c r="O109" s="163">
        <v>0</v>
      </c>
      <c r="P109" s="163">
        <v>0</v>
      </c>
      <c r="Q109" s="163">
        <v>0</v>
      </c>
      <c r="R109" s="164" t="str">
        <f>IFERROR(Q109/P109-1,"-")</f>
        <v>-</v>
      </c>
      <c r="S109" s="165">
        <f>IFERROR(Q109/L109-1,"-")</f>
        <v>-1</v>
      </c>
      <c r="T109" s="164">
        <f>Q109/Q$8</f>
        <v>0</v>
      </c>
      <c r="U109" s="163">
        <v>13348</v>
      </c>
      <c r="V109" s="163">
        <v>17563</v>
      </c>
      <c r="W109" s="163">
        <v>28018</v>
      </c>
      <c r="X109" s="163">
        <v>31189</v>
      </c>
      <c r="Y109" s="163">
        <v>29200</v>
      </c>
      <c r="Z109" s="164">
        <f>IFERROR(Y109/X109-1,"-")</f>
        <v>-6.3772483888550502E-2</v>
      </c>
      <c r="AA109" s="165">
        <f t="shared" si="93"/>
        <v>1.1875936469883128</v>
      </c>
      <c r="AB109" s="164">
        <f>Y109/Y$8</f>
        <v>7.4228877626323188E-3</v>
      </c>
    </row>
    <row r="110" spans="1:28" x14ac:dyDescent="0.25">
      <c r="A110" s="56"/>
      <c r="B110" s="157" t="s">
        <v>107</v>
      </c>
      <c r="C110" s="158">
        <v>0</v>
      </c>
      <c r="D110" s="158">
        <v>0</v>
      </c>
      <c r="E110" s="158">
        <v>0</v>
      </c>
      <c r="F110" s="158">
        <v>0</v>
      </c>
      <c r="G110" s="158">
        <v>0</v>
      </c>
      <c r="H110" s="158">
        <v>0</v>
      </c>
      <c r="I110" s="159" t="str">
        <f>IFERROR(H110/G110-1,"-")</f>
        <v>-</v>
      </c>
      <c r="J110" s="160" t="str">
        <f>IFERROR(H110/C110-1,"-")</f>
        <v>-</v>
      </c>
      <c r="K110" s="159">
        <f>H110/H$8</f>
        <v>0</v>
      </c>
      <c r="L110" s="158">
        <v>60334</v>
      </c>
      <c r="M110" s="158">
        <v>17186</v>
      </c>
      <c r="N110" s="158">
        <v>0</v>
      </c>
      <c r="O110" s="158">
        <v>0</v>
      </c>
      <c r="P110" s="158">
        <v>0</v>
      </c>
      <c r="Q110" s="158">
        <v>0</v>
      </c>
      <c r="R110" s="159" t="str">
        <f>IFERROR(Q110/P110-1,"-")</f>
        <v>-</v>
      </c>
      <c r="S110" s="160">
        <f>IFERROR(Q110/L110-1,"-")</f>
        <v>-1</v>
      </c>
      <c r="T110" s="159">
        <f>Q110/Q$8</f>
        <v>0</v>
      </c>
      <c r="U110" s="158">
        <v>60334</v>
      </c>
      <c r="V110" s="158">
        <v>47057</v>
      </c>
      <c r="W110" s="158">
        <v>116227</v>
      </c>
      <c r="X110" s="158">
        <v>158033</v>
      </c>
      <c r="Y110" s="158">
        <v>150790</v>
      </c>
      <c r="Z110" s="159">
        <f>IFERROR(Y110/X110-1,"-")</f>
        <v>-4.5832199603880186E-2</v>
      </c>
      <c r="AA110" s="160">
        <f t="shared" si="93"/>
        <v>1.4992541518878246</v>
      </c>
      <c r="AB110" s="159">
        <f>Y110/Y$8</f>
        <v>3.8332097456415318E-2</v>
      </c>
    </row>
    <row r="111" spans="1:28" s="56" customFormat="1" x14ac:dyDescent="0.25">
      <c r="B111" s="162" t="s">
        <v>110</v>
      </c>
      <c r="C111" s="163">
        <v>0</v>
      </c>
      <c r="D111" s="163">
        <v>0</v>
      </c>
      <c r="E111" s="163">
        <v>0</v>
      </c>
      <c r="F111" s="163">
        <v>0</v>
      </c>
      <c r="G111" s="163">
        <v>0</v>
      </c>
      <c r="H111" s="163">
        <v>0</v>
      </c>
      <c r="I111" s="164" t="str">
        <f t="shared" ref="I111:I118" si="94">IFERROR(H111/G111-1,"-")</f>
        <v>-</v>
      </c>
      <c r="J111" s="165" t="str">
        <f t="shared" ref="J111:J118" si="95">IFERROR(H111/C111-1,"-")</f>
        <v>-</v>
      </c>
      <c r="K111" s="164">
        <f t="shared" ref="K111:K118" si="96">H111/H$8</f>
        <v>0</v>
      </c>
      <c r="L111" s="163">
        <v>33907</v>
      </c>
      <c r="M111" s="163">
        <v>9701</v>
      </c>
      <c r="N111" s="163">
        <v>0</v>
      </c>
      <c r="O111" s="163">
        <v>0</v>
      </c>
      <c r="P111" s="163">
        <v>0</v>
      </c>
      <c r="Q111" s="163">
        <v>0</v>
      </c>
      <c r="R111" s="164" t="str">
        <f t="shared" ref="R111:R118" si="97">IFERROR(Q111/P111-1,"-")</f>
        <v>-</v>
      </c>
      <c r="S111" s="165">
        <f t="shared" ref="S111:S118" si="98">IFERROR(Q111/L111-1,"-")</f>
        <v>-1</v>
      </c>
      <c r="T111" s="164">
        <f t="shared" ref="T111:T118" si="99">Q111/Q$8</f>
        <v>0</v>
      </c>
      <c r="U111" s="163">
        <v>33907</v>
      </c>
      <c r="V111" s="163">
        <v>19164</v>
      </c>
      <c r="W111" s="163">
        <v>69939</v>
      </c>
      <c r="X111" s="163">
        <v>104488</v>
      </c>
      <c r="Y111" s="163">
        <v>94156</v>
      </c>
      <c r="Z111" s="164">
        <f t="shared" ref="Z111:Z118" si="100">IFERROR(Y111/X111-1,"-")</f>
        <v>-9.888216828726748E-2</v>
      </c>
      <c r="AA111" s="165">
        <f t="shared" si="93"/>
        <v>1.7768897277848232</v>
      </c>
      <c r="AB111" s="164">
        <f t="shared" ref="AB111:AB118" si="101">Y111/Y$8</f>
        <v>2.3935254115698926E-2</v>
      </c>
    </row>
    <row r="112" spans="1:28" s="56" customFormat="1" x14ac:dyDescent="0.25">
      <c r="B112" s="162" t="s">
        <v>113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3">
        <v>0</v>
      </c>
      <c r="I112" s="164" t="str">
        <f t="shared" si="94"/>
        <v>-</v>
      </c>
      <c r="J112" s="165" t="str">
        <f t="shared" si="95"/>
        <v>-</v>
      </c>
      <c r="K112" s="164">
        <f t="shared" si="96"/>
        <v>0</v>
      </c>
      <c r="L112" s="163">
        <v>4111</v>
      </c>
      <c r="M112" s="163">
        <v>1353</v>
      </c>
      <c r="N112" s="163">
        <v>0</v>
      </c>
      <c r="O112" s="163">
        <v>0</v>
      </c>
      <c r="P112" s="163">
        <v>0</v>
      </c>
      <c r="Q112" s="163">
        <v>0</v>
      </c>
      <c r="R112" s="164" t="str">
        <f t="shared" si="97"/>
        <v>-</v>
      </c>
      <c r="S112" s="165">
        <f t="shared" si="98"/>
        <v>-1</v>
      </c>
      <c r="T112" s="164">
        <f t="shared" si="99"/>
        <v>0</v>
      </c>
      <c r="U112" s="163">
        <v>4111</v>
      </c>
      <c r="V112" s="163">
        <v>6032</v>
      </c>
      <c r="W112" s="163">
        <v>5298</v>
      </c>
      <c r="X112" s="163">
        <v>6683</v>
      </c>
      <c r="Y112" s="163">
        <v>6617</v>
      </c>
      <c r="Z112" s="164">
        <f t="shared" si="100"/>
        <v>-9.8758042795151768E-3</v>
      </c>
      <c r="AA112" s="165">
        <f t="shared" si="93"/>
        <v>0.60958404281196787</v>
      </c>
      <c r="AB112" s="164">
        <f t="shared" si="101"/>
        <v>1.6820975453882895E-3</v>
      </c>
    </row>
    <row r="113" spans="1:28" x14ac:dyDescent="0.25">
      <c r="A113" s="56"/>
      <c r="B113" s="162" t="s">
        <v>116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3">
        <v>0</v>
      </c>
      <c r="I113" s="164" t="str">
        <f t="shared" si="94"/>
        <v>-</v>
      </c>
      <c r="J113" s="165" t="str">
        <f t="shared" si="95"/>
        <v>-</v>
      </c>
      <c r="K113" s="164">
        <f t="shared" si="96"/>
        <v>0</v>
      </c>
      <c r="L113" s="163">
        <v>8661</v>
      </c>
      <c r="M113" s="163">
        <v>895</v>
      </c>
      <c r="N113" s="163">
        <v>0</v>
      </c>
      <c r="O113" s="163">
        <v>0</v>
      </c>
      <c r="P113" s="163">
        <v>0</v>
      </c>
      <c r="Q113" s="163">
        <v>0</v>
      </c>
      <c r="R113" s="164" t="str">
        <f t="shared" si="97"/>
        <v>-</v>
      </c>
      <c r="S113" s="165">
        <f t="shared" si="98"/>
        <v>-1</v>
      </c>
      <c r="T113" s="164">
        <f t="shared" si="99"/>
        <v>0</v>
      </c>
      <c r="U113" s="163">
        <v>8661</v>
      </c>
      <c r="V113" s="163">
        <v>5382</v>
      </c>
      <c r="W113" s="163">
        <v>7819</v>
      </c>
      <c r="X113" s="163">
        <v>11295</v>
      </c>
      <c r="Y113" s="163">
        <v>11852</v>
      </c>
      <c r="Z113" s="164">
        <f t="shared" si="100"/>
        <v>4.9313855688357666E-2</v>
      </c>
      <c r="AA113" s="165">
        <f t="shared" si="93"/>
        <v>0.36843320632721399</v>
      </c>
      <c r="AB113" s="164">
        <f t="shared" si="101"/>
        <v>3.0128789644766523E-3</v>
      </c>
    </row>
    <row r="114" spans="1:28" x14ac:dyDescent="0.25">
      <c r="A114" s="56"/>
      <c r="B114" s="162" t="s">
        <v>123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3">
        <v>0</v>
      </c>
      <c r="I114" s="164" t="str">
        <f t="shared" si="94"/>
        <v>-</v>
      </c>
      <c r="J114" s="165" t="str">
        <f t="shared" si="95"/>
        <v>-</v>
      </c>
      <c r="K114" s="164">
        <f t="shared" si="96"/>
        <v>0</v>
      </c>
      <c r="L114" s="163">
        <v>1026</v>
      </c>
      <c r="M114" s="163">
        <v>429</v>
      </c>
      <c r="N114" s="163">
        <v>0</v>
      </c>
      <c r="O114" s="163">
        <v>0</v>
      </c>
      <c r="P114" s="163">
        <v>0</v>
      </c>
      <c r="Q114" s="163">
        <v>0</v>
      </c>
      <c r="R114" s="164" t="str">
        <f t="shared" si="97"/>
        <v>-</v>
      </c>
      <c r="S114" s="165">
        <f t="shared" si="98"/>
        <v>-1</v>
      </c>
      <c r="T114" s="164">
        <f t="shared" si="99"/>
        <v>0</v>
      </c>
      <c r="U114" s="163">
        <v>1026</v>
      </c>
      <c r="V114" s="163">
        <v>2972</v>
      </c>
      <c r="W114" s="163">
        <v>5391</v>
      </c>
      <c r="X114" s="163">
        <v>5420</v>
      </c>
      <c r="Y114" s="163">
        <v>5449</v>
      </c>
      <c r="Z114" s="164">
        <f t="shared" si="100"/>
        <v>5.3505535055351494E-3</v>
      </c>
      <c r="AA114" s="165">
        <f t="shared" si="93"/>
        <v>4.3109161793372319</v>
      </c>
      <c r="AB114" s="164">
        <f t="shared" si="101"/>
        <v>1.3851820348829967E-3</v>
      </c>
    </row>
    <row r="115" spans="1:28" x14ac:dyDescent="0.25">
      <c r="A115" s="56"/>
      <c r="B115" s="162" t="s">
        <v>119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3">
        <v>0</v>
      </c>
      <c r="I115" s="164" t="str">
        <f t="shared" si="94"/>
        <v>-</v>
      </c>
      <c r="J115" s="165" t="str">
        <f t="shared" si="95"/>
        <v>-</v>
      </c>
      <c r="K115" s="164">
        <f t="shared" si="96"/>
        <v>0</v>
      </c>
      <c r="L115" s="163">
        <v>2736</v>
      </c>
      <c r="M115" s="163">
        <v>623</v>
      </c>
      <c r="N115" s="163">
        <v>0</v>
      </c>
      <c r="O115" s="163">
        <v>0</v>
      </c>
      <c r="P115" s="163">
        <v>0</v>
      </c>
      <c r="Q115" s="163">
        <v>0</v>
      </c>
      <c r="R115" s="164" t="str">
        <f t="shared" si="97"/>
        <v>-</v>
      </c>
      <c r="S115" s="165">
        <f t="shared" si="98"/>
        <v>-1</v>
      </c>
      <c r="T115" s="164">
        <f t="shared" si="99"/>
        <v>0</v>
      </c>
      <c r="U115" s="163">
        <v>2736</v>
      </c>
      <c r="V115" s="163">
        <v>3611</v>
      </c>
      <c r="W115" s="163">
        <v>4029</v>
      </c>
      <c r="X115" s="163">
        <v>4502</v>
      </c>
      <c r="Y115" s="163">
        <v>4368</v>
      </c>
      <c r="Z115" s="164">
        <f t="shared" si="100"/>
        <v>-2.9764549089293602E-2</v>
      </c>
      <c r="AA115" s="165">
        <f t="shared" si="93"/>
        <v>0.59649122807017552</v>
      </c>
      <c r="AB115" s="164">
        <f t="shared" si="101"/>
        <v>1.1103826625745879E-3</v>
      </c>
    </row>
    <row r="116" spans="1:28" x14ac:dyDescent="0.25">
      <c r="A116" s="56"/>
      <c r="B116" s="162" t="s">
        <v>128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3">
        <v>0</v>
      </c>
      <c r="I116" s="164" t="str">
        <f t="shared" si="94"/>
        <v>-</v>
      </c>
      <c r="J116" s="165" t="str">
        <f t="shared" si="95"/>
        <v>-</v>
      </c>
      <c r="K116" s="164">
        <f t="shared" si="96"/>
        <v>0</v>
      </c>
      <c r="L116" s="163">
        <v>389</v>
      </c>
      <c r="M116" s="163">
        <v>206</v>
      </c>
      <c r="N116" s="163">
        <v>0</v>
      </c>
      <c r="O116" s="163">
        <v>0</v>
      </c>
      <c r="P116" s="163">
        <v>0</v>
      </c>
      <c r="Q116" s="163">
        <v>0</v>
      </c>
      <c r="R116" s="164" t="str">
        <f t="shared" si="97"/>
        <v>-</v>
      </c>
      <c r="S116" s="165">
        <f t="shared" si="98"/>
        <v>-1</v>
      </c>
      <c r="T116" s="164">
        <f t="shared" si="99"/>
        <v>0</v>
      </c>
      <c r="U116" s="163">
        <v>389</v>
      </c>
      <c r="V116" s="163">
        <v>209</v>
      </c>
      <c r="W116" s="163">
        <v>1042</v>
      </c>
      <c r="X116" s="163">
        <v>1150</v>
      </c>
      <c r="Y116" s="163">
        <v>927</v>
      </c>
      <c r="Z116" s="164">
        <f t="shared" si="100"/>
        <v>-0.19391304347826088</v>
      </c>
      <c r="AA116" s="165">
        <f t="shared" si="93"/>
        <v>1.3830334190231364</v>
      </c>
      <c r="AB116" s="164">
        <f t="shared" si="101"/>
        <v>2.3565126561507396E-4</v>
      </c>
    </row>
    <row r="117" spans="1:28" x14ac:dyDescent="0.25">
      <c r="A117" s="56"/>
      <c r="B117" s="162" t="s">
        <v>131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3">
        <v>0</v>
      </c>
      <c r="I117" s="164" t="str">
        <f t="shared" si="94"/>
        <v>-</v>
      </c>
      <c r="J117" s="165" t="str">
        <f t="shared" si="95"/>
        <v>-</v>
      </c>
      <c r="K117" s="164">
        <f t="shared" si="96"/>
        <v>0</v>
      </c>
      <c r="L117" s="163">
        <v>969</v>
      </c>
      <c r="M117" s="163">
        <v>526</v>
      </c>
      <c r="N117" s="163">
        <v>0</v>
      </c>
      <c r="O117" s="163">
        <v>0</v>
      </c>
      <c r="P117" s="163">
        <v>0</v>
      </c>
      <c r="Q117" s="163">
        <v>0</v>
      </c>
      <c r="R117" s="164" t="str">
        <f t="shared" si="97"/>
        <v>-</v>
      </c>
      <c r="S117" s="165">
        <f t="shared" si="98"/>
        <v>-1</v>
      </c>
      <c r="T117" s="164">
        <f t="shared" si="99"/>
        <v>0</v>
      </c>
      <c r="U117" s="163">
        <v>969</v>
      </c>
      <c r="V117" s="163">
        <v>325</v>
      </c>
      <c r="W117" s="163">
        <v>764</v>
      </c>
      <c r="X117" s="163">
        <v>618</v>
      </c>
      <c r="Y117" s="163">
        <v>1180</v>
      </c>
      <c r="Z117" s="164">
        <f t="shared" si="100"/>
        <v>0.90938511326860838</v>
      </c>
      <c r="AA117" s="165">
        <f t="shared" si="93"/>
        <v>0.21775025799793601</v>
      </c>
      <c r="AB117" s="164">
        <f t="shared" si="101"/>
        <v>2.9996601232555261E-4</v>
      </c>
    </row>
    <row r="118" spans="1:28" x14ac:dyDescent="0.25">
      <c r="A118" s="56"/>
      <c r="B118" s="168" t="s">
        <v>145</v>
      </c>
      <c r="C118" s="169">
        <f t="shared" ref="C118:H118" si="102">C110-SUM(C111:C117)</f>
        <v>0</v>
      </c>
      <c r="D118" s="169">
        <f t="shared" si="102"/>
        <v>0</v>
      </c>
      <c r="E118" s="169">
        <f t="shared" si="102"/>
        <v>0</v>
      </c>
      <c r="F118" s="169">
        <f t="shared" si="102"/>
        <v>0</v>
      </c>
      <c r="G118" s="169">
        <f t="shared" si="102"/>
        <v>0</v>
      </c>
      <c r="H118" s="169">
        <f t="shared" si="102"/>
        <v>0</v>
      </c>
      <c r="I118" s="170" t="str">
        <f t="shared" si="94"/>
        <v>-</v>
      </c>
      <c r="J118" s="171" t="str">
        <f t="shared" si="95"/>
        <v>-</v>
      </c>
      <c r="K118" s="170">
        <f t="shared" si="96"/>
        <v>0</v>
      </c>
      <c r="L118" s="169">
        <f t="shared" ref="L118:Q118" si="103">L110-SUM(L111:L117)</f>
        <v>8535</v>
      </c>
      <c r="M118" s="169">
        <f t="shared" si="103"/>
        <v>3453</v>
      </c>
      <c r="N118" s="169">
        <f t="shared" si="103"/>
        <v>0</v>
      </c>
      <c r="O118" s="169">
        <f t="shared" si="103"/>
        <v>0</v>
      </c>
      <c r="P118" s="169">
        <f t="shared" si="103"/>
        <v>0</v>
      </c>
      <c r="Q118" s="169">
        <f t="shared" si="103"/>
        <v>0</v>
      </c>
      <c r="R118" s="170" t="str">
        <f t="shared" si="97"/>
        <v>-</v>
      </c>
      <c r="S118" s="171">
        <f t="shared" si="98"/>
        <v>-1</v>
      </c>
      <c r="T118" s="170">
        <f t="shared" si="99"/>
        <v>0</v>
      </c>
      <c r="U118" s="169">
        <f>U110-SUM(U111:U117)</f>
        <v>8535</v>
      </c>
      <c r="V118" s="169">
        <f>V110-SUM(V111:V117)</f>
        <v>9362</v>
      </c>
      <c r="W118" s="169">
        <f>W110-SUM(W111:W117)</f>
        <v>21945</v>
      </c>
      <c r="X118" s="169">
        <f>X110-SUM(X111:X117)</f>
        <v>23877</v>
      </c>
      <c r="Y118" s="169">
        <f>Y110-SUM(Y111:Y117)</f>
        <v>26241</v>
      </c>
      <c r="Z118" s="170">
        <f t="shared" si="100"/>
        <v>9.9007412991581889E-2</v>
      </c>
      <c r="AA118" s="171">
        <f t="shared" si="93"/>
        <v>2.0745166959578207</v>
      </c>
      <c r="AB118" s="170">
        <f t="shared" si="101"/>
        <v>6.6706848554532426E-3</v>
      </c>
    </row>
    <row r="119" spans="1:28" x14ac:dyDescent="0.25">
      <c r="A119" s="56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  <c r="R119" s="151"/>
      <c r="S119" s="151"/>
      <c r="T119" s="151"/>
      <c r="U119" s="151"/>
      <c r="V119" s="151"/>
      <c r="W119" s="151"/>
      <c r="X119" s="151"/>
      <c r="Y119" s="151"/>
      <c r="Z119" s="151"/>
      <c r="AA119" s="151"/>
      <c r="AB119" s="151"/>
    </row>
    <row r="120" spans="1:28" x14ac:dyDescent="0.25">
      <c r="A120" s="56"/>
      <c r="B120" s="154" t="s">
        <v>68</v>
      </c>
      <c r="C120" s="176">
        <f t="shared" ref="C120:H120" si="104">C121+C124</f>
        <v>98537</v>
      </c>
      <c r="D120" s="176">
        <f t="shared" si="104"/>
        <v>41197</v>
      </c>
      <c r="E120" s="176">
        <f t="shared" si="104"/>
        <v>54223</v>
      </c>
      <c r="F120" s="176">
        <f t="shared" si="104"/>
        <v>83036</v>
      </c>
      <c r="G120" s="176">
        <f t="shared" si="104"/>
        <v>85886</v>
      </c>
      <c r="H120" s="176">
        <f t="shared" si="104"/>
        <v>90432</v>
      </c>
      <c r="I120" s="177">
        <f>IFERROR(H120/G120-1,"-")</f>
        <v>5.2930628973290261E-2</v>
      </c>
      <c r="J120" s="177">
        <f>IFERROR(H120/C120-1,"-")</f>
        <v>-8.2253366755634993E-2</v>
      </c>
      <c r="K120" s="177">
        <f>H120/H$8</f>
        <v>0.1303436019469672</v>
      </c>
      <c r="L120" s="176">
        <f t="shared" ref="L120:Q120" si="105">L121+L124</f>
        <v>100955</v>
      </c>
      <c r="M120" s="176">
        <f t="shared" si="105"/>
        <v>43257</v>
      </c>
      <c r="N120" s="176">
        <f t="shared" si="105"/>
        <v>91837</v>
      </c>
      <c r="O120" s="176">
        <f t="shared" si="105"/>
        <v>122130</v>
      </c>
      <c r="P120" s="176">
        <f t="shared" si="105"/>
        <v>132646</v>
      </c>
      <c r="Q120" s="176">
        <f t="shared" si="105"/>
        <v>135810</v>
      </c>
      <c r="R120" s="177">
        <f>IFERROR(Q120/P120-1,"-")</f>
        <v>2.3852962019208945E-2</v>
      </c>
      <c r="S120" s="177">
        <f>IFERROR(Q120/L120-1,"-")</f>
        <v>0.34525283542172258</v>
      </c>
      <c r="T120" s="177">
        <f>Q120/Q$8</f>
        <v>4.1916899538330769E-2</v>
      </c>
      <c r="U120" s="176">
        <f>U121+U124</f>
        <v>199492</v>
      </c>
      <c r="V120" s="176">
        <f>V121+V124</f>
        <v>146060</v>
      </c>
      <c r="W120" s="176">
        <f>W121+W124</f>
        <v>205166</v>
      </c>
      <c r="X120" s="176">
        <f>X121+X124</f>
        <v>218532</v>
      </c>
      <c r="Y120" s="176">
        <f>Y121+Y124</f>
        <v>226242</v>
      </c>
      <c r="Z120" s="177">
        <f>IFERROR(Y120/X120-1,"-")</f>
        <v>3.5280874196913947E-2</v>
      </c>
      <c r="AA120" s="177">
        <f t="shared" ref="AA120:AA132" si="106">IFERROR(Y120/U120-1,"-")</f>
        <v>0.13409059009885116</v>
      </c>
      <c r="AB120" s="177">
        <f>Y120/Y$8</f>
        <v>5.7512636068269216E-2</v>
      </c>
    </row>
    <row r="121" spans="1:28" x14ac:dyDescent="0.25">
      <c r="A121" s="56"/>
      <c r="B121" s="157" t="s">
        <v>97</v>
      </c>
      <c r="C121" s="158">
        <v>45265</v>
      </c>
      <c r="D121" s="158">
        <v>19832</v>
      </c>
      <c r="E121" s="158">
        <v>29317</v>
      </c>
      <c r="F121" s="158">
        <v>47300</v>
      </c>
      <c r="G121" s="158">
        <v>56402</v>
      </c>
      <c r="H121" s="158">
        <v>61696</v>
      </c>
      <c r="I121" s="159">
        <f>IFERROR(H121/G121-1,"-")</f>
        <v>9.3861919790078296E-2</v>
      </c>
      <c r="J121" s="160">
        <f>IFERROR(H121/C121-1,"-")</f>
        <v>0.3629956920357893</v>
      </c>
      <c r="K121" s="159">
        <f>H121/H$8</f>
        <v>8.8925146692764592E-2</v>
      </c>
      <c r="L121" s="158">
        <v>64622</v>
      </c>
      <c r="M121" s="158">
        <v>28674</v>
      </c>
      <c r="N121" s="158">
        <v>65491</v>
      </c>
      <c r="O121" s="158">
        <v>76892</v>
      </c>
      <c r="P121" s="158">
        <v>79579</v>
      </c>
      <c r="Q121" s="158">
        <v>81761</v>
      </c>
      <c r="R121" s="159">
        <f>IFERROR(Q121/P121-1,"-")</f>
        <v>2.7419294034858543E-2</v>
      </c>
      <c r="S121" s="160">
        <f>IFERROR(Q121/L121-1,"-")</f>
        <v>0.26521927516944688</v>
      </c>
      <c r="T121" s="159">
        <f>Q121/Q$8</f>
        <v>2.523501673774731E-2</v>
      </c>
      <c r="U121" s="158">
        <v>109887</v>
      </c>
      <c r="V121" s="158">
        <v>94808</v>
      </c>
      <c r="W121" s="158">
        <v>124192</v>
      </c>
      <c r="X121" s="158">
        <v>135981</v>
      </c>
      <c r="Y121" s="158">
        <v>143457</v>
      </c>
      <c r="Z121" s="159">
        <f>IFERROR(Y121/X121-1,"-")</f>
        <v>5.4978269022878168E-2</v>
      </c>
      <c r="AA121" s="160">
        <f t="shared" si="106"/>
        <v>0.30549564552676833</v>
      </c>
      <c r="AB121" s="159">
        <f>Y121/Y$8</f>
        <v>3.6467986635751529E-2</v>
      </c>
    </row>
    <row r="122" spans="1:28" x14ac:dyDescent="0.25">
      <c r="A122" s="56"/>
      <c r="B122" s="162" t="s">
        <v>103</v>
      </c>
      <c r="C122" s="163">
        <v>21837</v>
      </c>
      <c r="D122" s="163">
        <v>9400</v>
      </c>
      <c r="E122" s="163">
        <v>13902</v>
      </c>
      <c r="F122" s="163">
        <v>26958</v>
      </c>
      <c r="G122" s="163">
        <v>26669</v>
      </c>
      <c r="H122" s="163">
        <v>35257</v>
      </c>
      <c r="I122" s="164">
        <f>IFERROR(H122/G122-1,"-")</f>
        <v>0.32202182309047966</v>
      </c>
      <c r="J122" s="165">
        <f>IFERROR(H122/C122-1,"-")</f>
        <v>0.61455328112836005</v>
      </c>
      <c r="K122" s="164">
        <f>H122/H$8</f>
        <v>5.0817458132566155E-2</v>
      </c>
      <c r="L122" s="163">
        <v>33295</v>
      </c>
      <c r="M122" s="163">
        <v>12454</v>
      </c>
      <c r="N122" s="163">
        <v>34007</v>
      </c>
      <c r="O122" s="163">
        <v>37169</v>
      </c>
      <c r="P122" s="163">
        <v>34235</v>
      </c>
      <c r="Q122" s="163">
        <v>33354</v>
      </c>
      <c r="R122" s="164">
        <f>IFERROR(Q122/P122-1,"-")</f>
        <v>-2.5733898057543447E-2</v>
      </c>
      <c r="S122" s="165">
        <f>IFERROR(Q122/L122-1,"-")</f>
        <v>1.7720378435199802E-3</v>
      </c>
      <c r="T122" s="164">
        <f>Q122/Q$8</f>
        <v>1.0294501636120201E-2</v>
      </c>
      <c r="U122" s="163">
        <v>55132</v>
      </c>
      <c r="V122" s="163">
        <v>47909</v>
      </c>
      <c r="W122" s="163">
        <v>64127</v>
      </c>
      <c r="X122" s="163">
        <v>60904</v>
      </c>
      <c r="Y122" s="163">
        <v>68611</v>
      </c>
      <c r="Z122" s="164">
        <f>IFERROR(Y122/X122-1,"-")</f>
        <v>0.12654341258373836</v>
      </c>
      <c r="AA122" s="165">
        <f t="shared" si="106"/>
        <v>0.24448596096640784</v>
      </c>
      <c r="AB122" s="164">
        <f>Y122/Y$8</f>
        <v>1.7441498365820755E-2</v>
      </c>
    </row>
    <row r="123" spans="1:28" x14ac:dyDescent="0.25">
      <c r="A123" s="56"/>
      <c r="B123" s="162" t="s">
        <v>100</v>
      </c>
      <c r="C123" s="163">
        <v>23428</v>
      </c>
      <c r="D123" s="163">
        <v>10432</v>
      </c>
      <c r="E123" s="163">
        <v>15415</v>
      </c>
      <c r="F123" s="163">
        <v>20342</v>
      </c>
      <c r="G123" s="163">
        <v>29733</v>
      </c>
      <c r="H123" s="163">
        <v>26439</v>
      </c>
      <c r="I123" s="164">
        <f>IFERROR(H123/G123-1,"-")</f>
        <v>-0.11078599535869238</v>
      </c>
      <c r="J123" s="165">
        <f>IFERROR(H123/C123-1,"-")</f>
        <v>0.12852142735188665</v>
      </c>
      <c r="K123" s="164">
        <f>H123/H$8</f>
        <v>3.8107688560198444E-2</v>
      </c>
      <c r="L123" s="163">
        <v>31327</v>
      </c>
      <c r="M123" s="163">
        <v>16220</v>
      </c>
      <c r="N123" s="163">
        <v>31484</v>
      </c>
      <c r="O123" s="163">
        <v>39723</v>
      </c>
      <c r="P123" s="163">
        <v>45344</v>
      </c>
      <c r="Q123" s="163">
        <v>48407</v>
      </c>
      <c r="R123" s="164">
        <f>IFERROR(Q123/P123-1,"-")</f>
        <v>6.7550282286520824E-2</v>
      </c>
      <c r="S123" s="165">
        <f>IFERROR(Q123/L123-1,"-")</f>
        <v>0.54521658633127967</v>
      </c>
      <c r="T123" s="164">
        <f>Q123/Q$8</f>
        <v>1.4940515101627107E-2</v>
      </c>
      <c r="U123" s="163">
        <v>54755</v>
      </c>
      <c r="V123" s="163">
        <v>46899</v>
      </c>
      <c r="W123" s="163">
        <v>60065</v>
      </c>
      <c r="X123" s="163">
        <v>75077</v>
      </c>
      <c r="Y123" s="163">
        <v>74846</v>
      </c>
      <c r="Z123" s="164">
        <f>IFERROR(Y123/X123-1,"-")</f>
        <v>-3.076841109793893E-3</v>
      </c>
      <c r="AA123" s="165">
        <f t="shared" si="106"/>
        <v>0.36692539494110132</v>
      </c>
      <c r="AB123" s="164">
        <f>Y123/Y$8</f>
        <v>1.902648826993077E-2</v>
      </c>
    </row>
    <row r="124" spans="1:28" x14ac:dyDescent="0.25">
      <c r="A124" s="56"/>
      <c r="B124" s="157" t="s">
        <v>107</v>
      </c>
      <c r="C124" s="158">
        <v>53272</v>
      </c>
      <c r="D124" s="158">
        <v>21365</v>
      </c>
      <c r="E124" s="158">
        <v>24906</v>
      </c>
      <c r="F124" s="158">
        <v>35736</v>
      </c>
      <c r="G124" s="158">
        <v>29484</v>
      </c>
      <c r="H124" s="158">
        <v>28736</v>
      </c>
      <c r="I124" s="159">
        <f>IFERROR(H124/G124-1,"-")</f>
        <v>-2.5369692036358749E-2</v>
      </c>
      <c r="J124" s="160">
        <f>IFERROR(H124/C124-1,"-")</f>
        <v>-0.4605796666166091</v>
      </c>
      <c r="K124" s="159">
        <f>H124/H$8</f>
        <v>4.1418455254202596E-2</v>
      </c>
      <c r="L124" s="158">
        <v>36333</v>
      </c>
      <c r="M124" s="158">
        <v>14583</v>
      </c>
      <c r="N124" s="158">
        <v>26346</v>
      </c>
      <c r="O124" s="158">
        <v>45238</v>
      </c>
      <c r="P124" s="158">
        <v>53067</v>
      </c>
      <c r="Q124" s="158">
        <v>54049</v>
      </c>
      <c r="R124" s="159">
        <f>IFERROR(Q124/P124-1,"-")</f>
        <v>1.8504908888763216E-2</v>
      </c>
      <c r="S124" s="160">
        <f>IFERROR(Q124/L124-1,"-")</f>
        <v>0.48760080367709802</v>
      </c>
      <c r="T124" s="159">
        <f>Q124/Q$8</f>
        <v>1.6681882800583459E-2</v>
      </c>
      <c r="U124" s="158">
        <v>89605</v>
      </c>
      <c r="V124" s="158">
        <v>51252</v>
      </c>
      <c r="W124" s="158">
        <v>80974</v>
      </c>
      <c r="X124" s="158">
        <v>82551</v>
      </c>
      <c r="Y124" s="158">
        <v>82785</v>
      </c>
      <c r="Z124" s="159">
        <f>IFERROR(Y124/X124-1,"-")</f>
        <v>2.8346113311770171E-3</v>
      </c>
      <c r="AA124" s="160">
        <f t="shared" si="106"/>
        <v>-7.6111824116957716E-2</v>
      </c>
      <c r="AB124" s="159">
        <f>Y124/Y$8</f>
        <v>2.1044649432517687E-2</v>
      </c>
    </row>
    <row r="125" spans="1:28" s="56" customFormat="1" x14ac:dyDescent="0.25">
      <c r="B125" s="162" t="s">
        <v>110</v>
      </c>
      <c r="C125" s="163">
        <v>2679</v>
      </c>
      <c r="D125" s="163">
        <v>1259</v>
      </c>
      <c r="E125" s="163">
        <v>470</v>
      </c>
      <c r="F125" s="163">
        <v>2150</v>
      </c>
      <c r="G125" s="163">
        <v>2789</v>
      </c>
      <c r="H125" s="163">
        <v>2110</v>
      </c>
      <c r="I125" s="164">
        <f t="shared" ref="I125:I132" si="107">IFERROR(H125/G125-1,"-")</f>
        <v>-0.24345643599856581</v>
      </c>
      <c r="J125" s="165">
        <f t="shared" ref="J125:J132" si="108">IFERROR(H125/C125-1,"-")</f>
        <v>-0.21239268383725274</v>
      </c>
      <c r="K125" s="164">
        <f t="shared" ref="K125:K132" si="109">H125/H$8</f>
        <v>3.0412354045924097E-3</v>
      </c>
      <c r="L125" s="163">
        <v>6654</v>
      </c>
      <c r="M125" s="163">
        <v>2202</v>
      </c>
      <c r="N125" s="163">
        <v>2180</v>
      </c>
      <c r="O125" s="163">
        <v>6454</v>
      </c>
      <c r="P125" s="163">
        <v>7725</v>
      </c>
      <c r="Q125" s="163">
        <v>7374</v>
      </c>
      <c r="R125" s="164">
        <f t="shared" ref="R125:R132" si="110">IFERROR(Q125/P125-1,"-")</f>
        <v>-4.5436893203883444E-2</v>
      </c>
      <c r="S125" s="165">
        <f t="shared" ref="S125:S132" si="111">IFERROR(Q125/L125-1,"-")</f>
        <v>0.10820559062218216</v>
      </c>
      <c r="T125" s="164">
        <f t="shared" ref="T125:T132" si="112">Q125/Q$8</f>
        <v>2.2759385700290929E-3</v>
      </c>
      <c r="U125" s="163">
        <v>9333</v>
      </c>
      <c r="V125" s="163">
        <v>2650</v>
      </c>
      <c r="W125" s="163">
        <v>8604</v>
      </c>
      <c r="X125" s="163">
        <v>10514</v>
      </c>
      <c r="Y125" s="163">
        <v>9484</v>
      </c>
      <c r="Z125" s="164">
        <f t="shared" ref="Z125:Z132" si="113">IFERROR(Y125/X125-1,"-")</f>
        <v>-9.7964618603766374E-2</v>
      </c>
      <c r="AA125" s="165">
        <f t="shared" si="106"/>
        <v>1.6179149255330483E-2</v>
      </c>
      <c r="AB125" s="164">
        <f t="shared" ref="AB125:AB132" si="114">Y125/Y$8</f>
        <v>2.4109132719453735E-3</v>
      </c>
    </row>
    <row r="126" spans="1:28" s="56" customFormat="1" x14ac:dyDescent="0.25">
      <c r="B126" s="162" t="s">
        <v>113</v>
      </c>
      <c r="C126" s="163">
        <v>3546</v>
      </c>
      <c r="D126" s="163">
        <v>1575</v>
      </c>
      <c r="E126" s="163">
        <v>1973</v>
      </c>
      <c r="F126" s="163">
        <v>3388</v>
      </c>
      <c r="G126" s="163">
        <v>3903</v>
      </c>
      <c r="H126" s="163">
        <v>3866</v>
      </c>
      <c r="I126" s="164">
        <f t="shared" si="107"/>
        <v>-9.4798872662055222E-3</v>
      </c>
      <c r="J126" s="165">
        <f t="shared" si="108"/>
        <v>9.0242526790750066E-2</v>
      </c>
      <c r="K126" s="164">
        <f t="shared" si="109"/>
        <v>5.5722351062342445E-3</v>
      </c>
      <c r="L126" s="163">
        <v>4785</v>
      </c>
      <c r="M126" s="163">
        <v>2057</v>
      </c>
      <c r="N126" s="163">
        <v>3994</v>
      </c>
      <c r="O126" s="163">
        <v>5823</v>
      </c>
      <c r="P126" s="163">
        <v>7551</v>
      </c>
      <c r="Q126" s="163">
        <v>7362</v>
      </c>
      <c r="R126" s="164">
        <f t="shared" si="110"/>
        <v>-2.5029797377830731E-2</v>
      </c>
      <c r="S126" s="165">
        <f t="shared" si="111"/>
        <v>0.53855799373040747</v>
      </c>
      <c r="T126" s="164">
        <f t="shared" si="112"/>
        <v>2.2722348457491432E-3</v>
      </c>
      <c r="U126" s="163">
        <v>8331</v>
      </c>
      <c r="V126" s="163">
        <v>5967</v>
      </c>
      <c r="W126" s="163">
        <v>9211</v>
      </c>
      <c r="X126" s="163">
        <v>11454</v>
      </c>
      <c r="Y126" s="163">
        <v>11228</v>
      </c>
      <c r="Z126" s="164">
        <f t="shared" si="113"/>
        <v>-1.9731098306268513E-2</v>
      </c>
      <c r="AA126" s="165">
        <f t="shared" si="106"/>
        <v>0.34773736646260955</v>
      </c>
      <c r="AB126" s="164">
        <f t="shared" si="114"/>
        <v>2.8542528698231396E-3</v>
      </c>
    </row>
    <row r="127" spans="1:28" x14ac:dyDescent="0.25">
      <c r="A127" s="56"/>
      <c r="B127" s="162" t="s">
        <v>116</v>
      </c>
      <c r="C127" s="163">
        <v>2730</v>
      </c>
      <c r="D127" s="163">
        <v>1146</v>
      </c>
      <c r="E127" s="163">
        <v>1837</v>
      </c>
      <c r="F127" s="163">
        <v>2425</v>
      </c>
      <c r="G127" s="163">
        <v>2763</v>
      </c>
      <c r="H127" s="163">
        <v>2451</v>
      </c>
      <c r="I127" s="164">
        <f t="shared" si="107"/>
        <v>-0.1129207383279045</v>
      </c>
      <c r="J127" s="165">
        <f t="shared" si="108"/>
        <v>-0.10219780219780217</v>
      </c>
      <c r="K127" s="164">
        <f t="shared" si="109"/>
        <v>3.5327336382255906E-3</v>
      </c>
      <c r="L127" s="163">
        <v>3362</v>
      </c>
      <c r="M127" s="163">
        <v>1384</v>
      </c>
      <c r="N127" s="163">
        <v>4545</v>
      </c>
      <c r="O127" s="163">
        <v>5072</v>
      </c>
      <c r="P127" s="163">
        <v>5268</v>
      </c>
      <c r="Q127" s="163">
        <v>5269</v>
      </c>
      <c r="R127" s="164">
        <f t="shared" si="110"/>
        <v>1.8982536066824984E-4</v>
      </c>
      <c r="S127" s="165">
        <f t="shared" si="111"/>
        <v>0.56722189173111248</v>
      </c>
      <c r="T127" s="164">
        <f t="shared" si="112"/>
        <v>1.6262436025879156E-3</v>
      </c>
      <c r="U127" s="163">
        <v>6092</v>
      </c>
      <c r="V127" s="163">
        <v>6382</v>
      </c>
      <c r="W127" s="163">
        <v>7497</v>
      </c>
      <c r="X127" s="163">
        <v>8031</v>
      </c>
      <c r="Y127" s="163">
        <v>7720</v>
      </c>
      <c r="Z127" s="164">
        <f t="shared" si="113"/>
        <v>-3.8724940854189982E-2</v>
      </c>
      <c r="AA127" s="165">
        <f t="shared" si="106"/>
        <v>0.26723571897570575</v>
      </c>
      <c r="AB127" s="164">
        <f t="shared" si="114"/>
        <v>1.9624895043671747E-3</v>
      </c>
    </row>
    <row r="128" spans="1:28" x14ac:dyDescent="0.25">
      <c r="A128" s="56"/>
      <c r="B128" s="162" t="s">
        <v>123</v>
      </c>
      <c r="C128" s="163">
        <v>692</v>
      </c>
      <c r="D128" s="163">
        <v>338</v>
      </c>
      <c r="E128" s="163">
        <v>287</v>
      </c>
      <c r="F128" s="163">
        <v>723</v>
      </c>
      <c r="G128" s="163">
        <v>596</v>
      </c>
      <c r="H128" s="163">
        <v>571</v>
      </c>
      <c r="I128" s="164">
        <f t="shared" si="107"/>
        <v>-4.1946308724832182E-2</v>
      </c>
      <c r="J128" s="165">
        <f t="shared" si="108"/>
        <v>-0.17485549132947975</v>
      </c>
      <c r="K128" s="164">
        <f t="shared" si="109"/>
        <v>8.2300730617168995E-4</v>
      </c>
      <c r="L128" s="163">
        <v>786</v>
      </c>
      <c r="M128" s="163">
        <v>334</v>
      </c>
      <c r="N128" s="163">
        <v>788</v>
      </c>
      <c r="O128" s="163">
        <v>1556</v>
      </c>
      <c r="P128" s="163">
        <v>1750</v>
      </c>
      <c r="Q128" s="163">
        <v>1538</v>
      </c>
      <c r="R128" s="164">
        <f t="shared" si="110"/>
        <v>-0.12114285714285711</v>
      </c>
      <c r="S128" s="165">
        <f t="shared" si="111"/>
        <v>0.95674300254452915</v>
      </c>
      <c r="T128" s="164">
        <f t="shared" si="112"/>
        <v>4.7469399521355365E-4</v>
      </c>
      <c r="U128" s="163">
        <v>1478</v>
      </c>
      <c r="V128" s="163">
        <v>1075</v>
      </c>
      <c r="W128" s="163">
        <v>2279</v>
      </c>
      <c r="X128" s="163">
        <v>2346</v>
      </c>
      <c r="Y128" s="163">
        <v>2109</v>
      </c>
      <c r="Z128" s="164">
        <f t="shared" si="113"/>
        <v>-0.10102301790281332</v>
      </c>
      <c r="AA128" s="165">
        <f t="shared" si="106"/>
        <v>0.42692828146143436</v>
      </c>
      <c r="AB128" s="164">
        <f t="shared" si="114"/>
        <v>5.3612569491066984E-4</v>
      </c>
    </row>
    <row r="129" spans="1:28" x14ac:dyDescent="0.25">
      <c r="A129" s="56"/>
      <c r="B129" s="162" t="s">
        <v>119</v>
      </c>
      <c r="C129" s="163">
        <v>595</v>
      </c>
      <c r="D129" s="163">
        <v>276</v>
      </c>
      <c r="E129" s="163">
        <v>253</v>
      </c>
      <c r="F129" s="163">
        <v>537</v>
      </c>
      <c r="G129" s="163">
        <v>441</v>
      </c>
      <c r="H129" s="163">
        <v>504</v>
      </c>
      <c r="I129" s="164">
        <f t="shared" si="107"/>
        <v>0.14285714285714279</v>
      </c>
      <c r="J129" s="165">
        <f t="shared" si="108"/>
        <v>-0.15294117647058825</v>
      </c>
      <c r="K129" s="164">
        <f t="shared" si="109"/>
        <v>7.2643727199742862E-4</v>
      </c>
      <c r="L129" s="163">
        <v>724</v>
      </c>
      <c r="M129" s="163">
        <v>406</v>
      </c>
      <c r="N129" s="163">
        <v>905</v>
      </c>
      <c r="O129" s="163">
        <v>1018</v>
      </c>
      <c r="P129" s="163">
        <v>1265</v>
      </c>
      <c r="Q129" s="163">
        <v>1277</v>
      </c>
      <c r="R129" s="164">
        <f t="shared" si="110"/>
        <v>9.4861660079050836E-3</v>
      </c>
      <c r="S129" s="165">
        <f t="shared" si="111"/>
        <v>0.76381215469613251</v>
      </c>
      <c r="T129" s="164">
        <f t="shared" si="112"/>
        <v>3.941379921246476E-4</v>
      </c>
      <c r="U129" s="163">
        <v>1319</v>
      </c>
      <c r="V129" s="163">
        <v>1158</v>
      </c>
      <c r="W129" s="163">
        <v>1555</v>
      </c>
      <c r="X129" s="163">
        <v>1706</v>
      </c>
      <c r="Y129" s="163">
        <v>1781</v>
      </c>
      <c r="Z129" s="164">
        <f t="shared" si="113"/>
        <v>4.3962485345838243E-2</v>
      </c>
      <c r="AA129" s="165">
        <f t="shared" si="106"/>
        <v>0.35026535253980295</v>
      </c>
      <c r="AB129" s="164">
        <f t="shared" si="114"/>
        <v>4.5274531182356713E-4</v>
      </c>
    </row>
    <row r="130" spans="1:28" x14ac:dyDescent="0.25">
      <c r="A130" s="56"/>
      <c r="B130" s="162" t="s">
        <v>128</v>
      </c>
      <c r="C130" s="163">
        <v>383</v>
      </c>
      <c r="D130" s="163">
        <v>181</v>
      </c>
      <c r="E130" s="163">
        <v>86</v>
      </c>
      <c r="F130" s="163">
        <v>201</v>
      </c>
      <c r="G130" s="163">
        <v>193</v>
      </c>
      <c r="H130" s="163">
        <v>199</v>
      </c>
      <c r="I130" s="164">
        <f t="shared" si="107"/>
        <v>3.1088082901554515E-2</v>
      </c>
      <c r="J130" s="165">
        <f t="shared" si="108"/>
        <v>-0.48041775456919056</v>
      </c>
      <c r="K130" s="164">
        <f t="shared" si="109"/>
        <v>2.8682741493549267E-4</v>
      </c>
      <c r="L130" s="163">
        <v>1034</v>
      </c>
      <c r="M130" s="163">
        <v>482</v>
      </c>
      <c r="N130" s="163">
        <v>288</v>
      </c>
      <c r="O130" s="163">
        <v>710</v>
      </c>
      <c r="P130" s="163">
        <v>960</v>
      </c>
      <c r="Q130" s="163">
        <v>977</v>
      </c>
      <c r="R130" s="164">
        <f t="shared" si="110"/>
        <v>1.7708333333333437E-2</v>
      </c>
      <c r="S130" s="165">
        <f t="shared" si="111"/>
        <v>-5.5125725338491249E-2</v>
      </c>
      <c r="T130" s="164">
        <f t="shared" si="112"/>
        <v>3.0154488512590502E-4</v>
      </c>
      <c r="U130" s="163">
        <v>1417</v>
      </c>
      <c r="V130" s="163">
        <v>374</v>
      </c>
      <c r="W130" s="163">
        <v>911</v>
      </c>
      <c r="X130" s="163">
        <v>1153</v>
      </c>
      <c r="Y130" s="163">
        <v>1176</v>
      </c>
      <c r="Z130" s="164">
        <f t="shared" si="113"/>
        <v>1.9947961838681749E-2</v>
      </c>
      <c r="AA130" s="165">
        <f t="shared" si="106"/>
        <v>-0.17007762879322508</v>
      </c>
      <c r="AB130" s="164">
        <f t="shared" si="114"/>
        <v>2.9894917838546597E-4</v>
      </c>
    </row>
    <row r="131" spans="1:28" x14ac:dyDescent="0.25">
      <c r="A131" s="56"/>
      <c r="B131" s="162" t="s">
        <v>131</v>
      </c>
      <c r="C131" s="163">
        <v>400</v>
      </c>
      <c r="D131" s="163">
        <v>186</v>
      </c>
      <c r="E131" s="163">
        <v>136</v>
      </c>
      <c r="F131" s="163">
        <v>214</v>
      </c>
      <c r="G131" s="163">
        <v>319</v>
      </c>
      <c r="H131" s="163">
        <v>290</v>
      </c>
      <c r="I131" s="164">
        <f t="shared" si="107"/>
        <v>-9.0909090909090939E-2</v>
      </c>
      <c r="J131" s="165">
        <f t="shared" si="108"/>
        <v>-0.27500000000000002</v>
      </c>
      <c r="K131" s="164">
        <f t="shared" si="109"/>
        <v>4.179897001572506E-4</v>
      </c>
      <c r="L131" s="163">
        <v>1895</v>
      </c>
      <c r="M131" s="163">
        <v>871</v>
      </c>
      <c r="N131" s="163">
        <v>459</v>
      </c>
      <c r="O131" s="163">
        <v>1314</v>
      </c>
      <c r="P131" s="163">
        <v>1779</v>
      </c>
      <c r="Q131" s="163">
        <v>1736</v>
      </c>
      <c r="R131" s="164">
        <f t="shared" si="110"/>
        <v>-2.417088251826871E-2</v>
      </c>
      <c r="S131" s="165">
        <f t="shared" si="111"/>
        <v>-8.3905013192612121E-2</v>
      </c>
      <c r="T131" s="164">
        <f t="shared" si="112"/>
        <v>5.358054458327238E-4</v>
      </c>
      <c r="U131" s="163">
        <v>2295</v>
      </c>
      <c r="V131" s="163">
        <v>595</v>
      </c>
      <c r="W131" s="163">
        <v>1528</v>
      </c>
      <c r="X131" s="163">
        <v>2098</v>
      </c>
      <c r="Y131" s="163">
        <v>2026</v>
      </c>
      <c r="Z131" s="164">
        <f t="shared" si="113"/>
        <v>-3.4318398474737832E-2</v>
      </c>
      <c r="AA131" s="165">
        <f t="shared" si="106"/>
        <v>-0.11721132897603481</v>
      </c>
      <c r="AB131" s="164">
        <f t="shared" si="114"/>
        <v>5.1502639065387256E-4</v>
      </c>
    </row>
    <row r="132" spans="1:28" x14ac:dyDescent="0.25">
      <c r="A132" s="56"/>
      <c r="B132" s="168" t="s">
        <v>145</v>
      </c>
      <c r="C132" s="169">
        <f t="shared" ref="C132:H132" si="115">C124-SUM(C125:C131)</f>
        <v>42247</v>
      </c>
      <c r="D132" s="169">
        <f t="shared" si="115"/>
        <v>16404</v>
      </c>
      <c r="E132" s="169">
        <f t="shared" si="115"/>
        <v>19864</v>
      </c>
      <c r="F132" s="169">
        <f t="shared" si="115"/>
        <v>26098</v>
      </c>
      <c r="G132" s="169">
        <f t="shared" si="115"/>
        <v>18480</v>
      </c>
      <c r="H132" s="169">
        <f t="shared" si="115"/>
        <v>18745</v>
      </c>
      <c r="I132" s="170">
        <f t="shared" si="107"/>
        <v>1.433982683982693E-2</v>
      </c>
      <c r="J132" s="171">
        <f t="shared" si="108"/>
        <v>-0.55629985561104933</v>
      </c>
      <c r="K132" s="170">
        <f t="shared" si="109"/>
        <v>2.7017989411888491E-2</v>
      </c>
      <c r="L132" s="169">
        <f t="shared" ref="L132:Q132" si="116">L124-SUM(L125:L131)</f>
        <v>17093</v>
      </c>
      <c r="M132" s="169">
        <f t="shared" si="116"/>
        <v>6847</v>
      </c>
      <c r="N132" s="169">
        <f t="shared" si="116"/>
        <v>13187</v>
      </c>
      <c r="O132" s="169">
        <f t="shared" si="116"/>
        <v>23291</v>
      </c>
      <c r="P132" s="169">
        <f t="shared" si="116"/>
        <v>26769</v>
      </c>
      <c r="Q132" s="169">
        <f t="shared" si="116"/>
        <v>28516</v>
      </c>
      <c r="R132" s="170">
        <f t="shared" si="110"/>
        <v>6.5262056856812078E-2</v>
      </c>
      <c r="S132" s="171">
        <f t="shared" si="111"/>
        <v>0.66828526297314683</v>
      </c>
      <c r="T132" s="170">
        <f t="shared" si="112"/>
        <v>8.8012834639204784E-3</v>
      </c>
      <c r="U132" s="169">
        <f>U124-SUM(U125:U131)</f>
        <v>59340</v>
      </c>
      <c r="V132" s="169">
        <f>V124-SUM(V125:V131)</f>
        <v>33051</v>
      </c>
      <c r="W132" s="169">
        <f>W124-SUM(W125:W131)</f>
        <v>49389</v>
      </c>
      <c r="X132" s="169">
        <f>X124-SUM(X125:X131)</f>
        <v>45249</v>
      </c>
      <c r="Y132" s="169">
        <f>Y124-SUM(Y125:Y131)</f>
        <v>47261</v>
      </c>
      <c r="Z132" s="170">
        <f t="shared" si="113"/>
        <v>4.4465071051293936E-2</v>
      </c>
      <c r="AA132" s="171">
        <f t="shared" si="106"/>
        <v>-0.20355578024941012</v>
      </c>
      <c r="AB132" s="170">
        <f t="shared" si="114"/>
        <v>1.2014147210608426E-2</v>
      </c>
    </row>
    <row r="133" spans="1:28" x14ac:dyDescent="0.25">
      <c r="A133" s="56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  <c r="Y133" s="151"/>
      <c r="Z133" s="151"/>
      <c r="AA133" s="151"/>
      <c r="AB133" s="151"/>
    </row>
    <row r="134" spans="1:28" x14ac:dyDescent="0.25">
      <c r="A134" s="56"/>
      <c r="B134" s="154" t="s">
        <v>68</v>
      </c>
      <c r="C134" s="176">
        <f t="shared" ref="C134:H134" si="117">C135+C138</f>
        <v>26894</v>
      </c>
      <c r="D134" s="176">
        <f t="shared" si="117"/>
        <v>9862</v>
      </c>
      <c r="E134" s="176">
        <f t="shared" si="117"/>
        <v>21230</v>
      </c>
      <c r="F134" s="176">
        <f t="shared" si="117"/>
        <v>43964</v>
      </c>
      <c r="G134" s="176">
        <f t="shared" si="117"/>
        <v>44924</v>
      </c>
      <c r="H134" s="176">
        <f t="shared" si="117"/>
        <v>48799</v>
      </c>
      <c r="I134" s="177">
        <f>IFERROR(H134/G134-1,"-")</f>
        <v>8.6256789244056664E-2</v>
      </c>
      <c r="J134" s="177">
        <f>IFERROR(H134/C134-1,"-")</f>
        <v>0.8144939391685877</v>
      </c>
      <c r="K134" s="177">
        <f>H134/H$8</f>
        <v>7.0336135786116111E-2</v>
      </c>
      <c r="L134" s="176">
        <f t="shared" ref="L134:Q134" si="118">L135+L138</f>
        <v>137803</v>
      </c>
      <c r="M134" s="176">
        <f t="shared" si="118"/>
        <v>40956</v>
      </c>
      <c r="N134" s="176">
        <f t="shared" si="118"/>
        <v>52069</v>
      </c>
      <c r="O134" s="176">
        <f t="shared" si="118"/>
        <v>148587</v>
      </c>
      <c r="P134" s="176">
        <f t="shared" si="118"/>
        <v>164593</v>
      </c>
      <c r="Q134" s="176">
        <f t="shared" si="118"/>
        <v>168648</v>
      </c>
      <c r="R134" s="177">
        <f>IFERROR(Q134/P134-1,"-")</f>
        <v>2.4636527677361686E-2</v>
      </c>
      <c r="S134" s="177">
        <f>IFERROR(Q134/L134-1,"-")</f>
        <v>0.22383402393271545</v>
      </c>
      <c r="T134" s="177">
        <f>Q134/Q$8</f>
        <v>5.2052141030413134E-2</v>
      </c>
      <c r="U134" s="176">
        <f>U135+U138</f>
        <v>164697</v>
      </c>
      <c r="V134" s="176">
        <f>V135+V138</f>
        <v>100895</v>
      </c>
      <c r="W134" s="176">
        <f>W135+W138</f>
        <v>192551</v>
      </c>
      <c r="X134" s="176">
        <f>X135+X138</f>
        <v>209517</v>
      </c>
      <c r="Y134" s="176">
        <f>Y135+Y138</f>
        <v>217447</v>
      </c>
      <c r="Z134" s="177">
        <f>IFERROR(Y134/X134-1,"-")</f>
        <v>3.784895736384164E-2</v>
      </c>
      <c r="AA134" s="177">
        <f t="shared" ref="AA134:AA146" si="119">IFERROR(Y134/U134-1,"-")</f>
        <v>0.32028512966234968</v>
      </c>
      <c r="AB134" s="177">
        <f>Y134/Y$8</f>
        <v>5.5276872442503761E-2</v>
      </c>
    </row>
    <row r="135" spans="1:28" x14ac:dyDescent="0.25">
      <c r="A135" s="56"/>
      <c r="B135" s="157" t="s">
        <v>97</v>
      </c>
      <c r="C135" s="158">
        <v>8056</v>
      </c>
      <c r="D135" s="158">
        <v>2454</v>
      </c>
      <c r="E135" s="158">
        <v>5957</v>
      </c>
      <c r="F135" s="158">
        <v>5258</v>
      </c>
      <c r="G135" s="158">
        <v>7485</v>
      </c>
      <c r="H135" s="158">
        <v>6555</v>
      </c>
      <c r="I135" s="159">
        <f>IFERROR(H135/G135-1,"-")</f>
        <v>-0.12424849699398799</v>
      </c>
      <c r="J135" s="160">
        <f>IFERROR(H135/C135-1,"-")</f>
        <v>-0.18632075471698117</v>
      </c>
      <c r="K135" s="159">
        <f>H135/H$8</f>
        <v>9.44800856734751E-3</v>
      </c>
      <c r="L135" s="158">
        <v>25462</v>
      </c>
      <c r="M135" s="158">
        <v>6197</v>
      </c>
      <c r="N135" s="158">
        <v>13561</v>
      </c>
      <c r="O135" s="158">
        <v>14681</v>
      </c>
      <c r="P135" s="158">
        <v>14179</v>
      </c>
      <c r="Q135" s="158">
        <v>13829</v>
      </c>
      <c r="R135" s="159">
        <f>IFERROR(Q135/P135-1,"-")</f>
        <v>-2.4684392411312484E-2</v>
      </c>
      <c r="S135" s="160">
        <f>IFERROR(Q135/L135-1,"-")</f>
        <v>-0.45687691461786195</v>
      </c>
      <c r="T135" s="159">
        <f>Q135/Q$8</f>
        <v>4.2682335889520371E-3</v>
      </c>
      <c r="U135" s="158">
        <v>33518</v>
      </c>
      <c r="V135" s="158">
        <v>36157</v>
      </c>
      <c r="W135" s="158">
        <v>19939</v>
      </c>
      <c r="X135" s="158">
        <v>21664</v>
      </c>
      <c r="Y135" s="158">
        <v>20384</v>
      </c>
      <c r="Z135" s="159">
        <f>IFERROR(Y135/X135-1,"-")</f>
        <v>-5.9084194977843452E-2</v>
      </c>
      <c r="AA135" s="160">
        <f t="shared" si="119"/>
        <v>-0.39184915567754641</v>
      </c>
      <c r="AB135" s="159">
        <f>Y135/Y$8</f>
        <v>5.1817857586814106E-3</v>
      </c>
    </row>
    <row r="136" spans="1:28" x14ac:dyDescent="0.25">
      <c r="A136" s="56"/>
      <c r="B136" s="162" t="s">
        <v>103</v>
      </c>
      <c r="C136" s="163">
        <v>8056</v>
      </c>
      <c r="D136" s="163">
        <v>2454</v>
      </c>
      <c r="E136" s="163">
        <v>5957</v>
      </c>
      <c r="F136" s="163">
        <v>5187</v>
      </c>
      <c r="G136" s="163">
        <v>7485</v>
      </c>
      <c r="H136" s="163">
        <v>6555</v>
      </c>
      <c r="I136" s="164">
        <f>IFERROR(H136/G136-1,"-")</f>
        <v>-0.12424849699398799</v>
      </c>
      <c r="J136" s="165">
        <f>IFERROR(H136/C136-1,"-")</f>
        <v>-0.18632075471698117</v>
      </c>
      <c r="K136" s="164">
        <f>H136/H$8</f>
        <v>9.44800856734751E-3</v>
      </c>
      <c r="L136" s="163">
        <v>8556</v>
      </c>
      <c r="M136" s="163">
        <v>3528</v>
      </c>
      <c r="N136" s="163">
        <v>7957</v>
      </c>
      <c r="O136" s="163">
        <v>8665</v>
      </c>
      <c r="P136" s="163">
        <v>6440</v>
      </c>
      <c r="Q136" s="163">
        <v>6180</v>
      </c>
      <c r="R136" s="164">
        <f>IFERROR(Q136/P136-1,"-")</f>
        <v>-4.0372670807453437E-2</v>
      </c>
      <c r="S136" s="165">
        <f>IFERROR(Q136/L136-1,"-")</f>
        <v>-0.27769985974754563</v>
      </c>
      <c r="T136" s="164">
        <f>Q136/Q$8</f>
        <v>1.9074180041740972E-3</v>
      </c>
      <c r="U136" s="163">
        <v>16612</v>
      </c>
      <c r="V136" s="163">
        <v>28458</v>
      </c>
      <c r="W136" s="163">
        <v>13852</v>
      </c>
      <c r="X136" s="163">
        <v>13925</v>
      </c>
      <c r="Y136" s="163">
        <v>12735</v>
      </c>
      <c r="Z136" s="164">
        <f>IFERROR(Y136/X136-1,"-")</f>
        <v>-8.5457809694793552E-2</v>
      </c>
      <c r="AA136" s="165">
        <f t="shared" si="119"/>
        <v>-0.23338550445461115</v>
      </c>
      <c r="AB136" s="164">
        <f>Y136/Y$8</f>
        <v>3.2373450567507733E-3</v>
      </c>
    </row>
    <row r="137" spans="1:28" x14ac:dyDescent="0.25">
      <c r="A137" s="56"/>
      <c r="B137" s="162" t="s">
        <v>100</v>
      </c>
      <c r="C137" s="163">
        <v>0</v>
      </c>
      <c r="D137" s="163">
        <v>0</v>
      </c>
      <c r="E137" s="163">
        <v>0</v>
      </c>
      <c r="F137" s="163">
        <v>71</v>
      </c>
      <c r="G137" s="163">
        <v>0</v>
      </c>
      <c r="H137" s="163">
        <v>0</v>
      </c>
      <c r="I137" s="164" t="str">
        <f>IFERROR(H137/G137-1,"-")</f>
        <v>-</v>
      </c>
      <c r="J137" s="165" t="str">
        <f>IFERROR(H137/C137-1,"-")</f>
        <v>-</v>
      </c>
      <c r="K137" s="164">
        <f>H137/H$8</f>
        <v>0</v>
      </c>
      <c r="L137" s="163">
        <v>16906</v>
      </c>
      <c r="M137" s="163">
        <v>2669</v>
      </c>
      <c r="N137" s="163">
        <v>5604</v>
      </c>
      <c r="O137" s="163">
        <v>6016</v>
      </c>
      <c r="P137" s="163">
        <v>7739</v>
      </c>
      <c r="Q137" s="163">
        <v>7649</v>
      </c>
      <c r="R137" s="164">
        <f>IFERROR(Q137/P137-1,"-")</f>
        <v>-1.1629409484429476E-2</v>
      </c>
      <c r="S137" s="165">
        <f>IFERROR(Q137/L137-1,"-")</f>
        <v>-0.54755708032651129</v>
      </c>
      <c r="T137" s="164">
        <f>Q137/Q$8</f>
        <v>2.3608155847779401E-3</v>
      </c>
      <c r="U137" s="163">
        <v>16906</v>
      </c>
      <c r="V137" s="163">
        <v>7699</v>
      </c>
      <c r="W137" s="163">
        <v>6087</v>
      </c>
      <c r="X137" s="163">
        <v>7739</v>
      </c>
      <c r="Y137" s="163">
        <v>7649</v>
      </c>
      <c r="Z137" s="164">
        <f>IFERROR(Y137/X137-1,"-")</f>
        <v>-1.1629409484429476E-2</v>
      </c>
      <c r="AA137" s="165">
        <f t="shared" si="119"/>
        <v>-0.54755708032651129</v>
      </c>
      <c r="AB137" s="164">
        <f>Y137/Y$8</f>
        <v>1.9444407019306373E-3</v>
      </c>
    </row>
    <row r="138" spans="1:28" x14ac:dyDescent="0.25">
      <c r="A138" s="56"/>
      <c r="B138" s="157" t="s">
        <v>107</v>
      </c>
      <c r="C138" s="158">
        <v>18838</v>
      </c>
      <c r="D138" s="158">
        <v>7408</v>
      </c>
      <c r="E138" s="158">
        <v>15273</v>
      </c>
      <c r="F138" s="158">
        <v>38706</v>
      </c>
      <c r="G138" s="158">
        <v>37439</v>
      </c>
      <c r="H138" s="158">
        <v>42244</v>
      </c>
      <c r="I138" s="159">
        <f>IFERROR(H138/G138-1,"-")</f>
        <v>0.1283421031544647</v>
      </c>
      <c r="J138" s="160">
        <f>IFERROR(H138/C138-1,"-")</f>
        <v>1.2424885868988214</v>
      </c>
      <c r="K138" s="159">
        <f>H138/H$8</f>
        <v>6.0888127218768601E-2</v>
      </c>
      <c r="L138" s="158">
        <v>112341</v>
      </c>
      <c r="M138" s="158">
        <v>34759</v>
      </c>
      <c r="N138" s="158">
        <v>38508</v>
      </c>
      <c r="O138" s="158">
        <v>133906</v>
      </c>
      <c r="P138" s="158">
        <v>150414</v>
      </c>
      <c r="Q138" s="158">
        <v>154819</v>
      </c>
      <c r="R138" s="159">
        <f>IFERROR(Q138/P138-1,"-")</f>
        <v>2.928583775446425E-2</v>
      </c>
      <c r="S138" s="160">
        <f>IFERROR(Q138/L138-1,"-")</f>
        <v>0.37811662705512683</v>
      </c>
      <c r="T138" s="159">
        <f>Q138/Q$8</f>
        <v>4.7783907441461097E-2</v>
      </c>
      <c r="U138" s="158">
        <v>131179</v>
      </c>
      <c r="V138" s="158">
        <v>64738</v>
      </c>
      <c r="W138" s="158">
        <v>172612</v>
      </c>
      <c r="X138" s="158">
        <v>187853</v>
      </c>
      <c r="Y138" s="158">
        <v>197063</v>
      </c>
      <c r="Z138" s="159">
        <f>IFERROR(Y138/X138-1,"-")</f>
        <v>4.9027697188759323E-2</v>
      </c>
      <c r="AA138" s="160">
        <f t="shared" si="119"/>
        <v>0.50224502397487392</v>
      </c>
      <c r="AB138" s="159">
        <f>Y138/Y$8</f>
        <v>5.009508668382235E-2</v>
      </c>
    </row>
    <row r="139" spans="1:28" s="56" customFormat="1" x14ac:dyDescent="0.25">
      <c r="B139" s="162" t="s">
        <v>110</v>
      </c>
      <c r="C139" s="163">
        <v>10942</v>
      </c>
      <c r="D139" s="163">
        <v>3361</v>
      </c>
      <c r="E139" s="163">
        <v>6961</v>
      </c>
      <c r="F139" s="163">
        <v>20088</v>
      </c>
      <c r="G139" s="163">
        <v>18831</v>
      </c>
      <c r="H139" s="163">
        <v>24281</v>
      </c>
      <c r="I139" s="164">
        <f t="shared" ref="I139:I146" si="120">IFERROR(H139/G139-1,"-")</f>
        <v>0.28941638787106361</v>
      </c>
      <c r="J139" s="165">
        <f t="shared" ref="J139:J146" si="121">IFERROR(H139/C139-1,"-")</f>
        <v>1.2190641564613416</v>
      </c>
      <c r="K139" s="164">
        <f t="shared" ref="K139:K146" si="122">H139/H$8</f>
        <v>3.4997268653511042E-2</v>
      </c>
      <c r="L139" s="163">
        <v>52480</v>
      </c>
      <c r="M139" s="163">
        <v>12472</v>
      </c>
      <c r="N139" s="163">
        <v>9894</v>
      </c>
      <c r="O139" s="163">
        <v>55203</v>
      </c>
      <c r="P139" s="163">
        <v>63592</v>
      </c>
      <c r="Q139" s="163">
        <v>65382</v>
      </c>
      <c r="R139" s="164">
        <f t="shared" ref="R139:R146" si="123">IFERROR(Q139/P139-1,"-")</f>
        <v>2.8148194741477006E-2</v>
      </c>
      <c r="S139" s="165">
        <f t="shared" ref="S139:S146" si="124">IFERROR(Q139/L139-1,"-")</f>
        <v>0.24584603658536586</v>
      </c>
      <c r="T139" s="164">
        <f t="shared" ref="T139:T146" si="125">Q139/Q$8</f>
        <v>2.0179741739305958E-2</v>
      </c>
      <c r="U139" s="163">
        <v>63422</v>
      </c>
      <c r="V139" s="163">
        <v>17187</v>
      </c>
      <c r="W139" s="163">
        <v>75291</v>
      </c>
      <c r="X139" s="163">
        <v>82423</v>
      </c>
      <c r="Y139" s="163">
        <v>89663</v>
      </c>
      <c r="Z139" s="164">
        <f t="shared" ref="Z139:Z146" si="126">IFERROR(Y139/X139-1,"-")</f>
        <v>8.7839559346299056E-2</v>
      </c>
      <c r="AA139" s="165">
        <f t="shared" si="119"/>
        <v>0.41375232569140041</v>
      </c>
      <c r="AB139" s="164">
        <f t="shared" ref="AB139:AB146" si="127">Y139/Y$8</f>
        <v>2.2793095392496628E-2</v>
      </c>
    </row>
    <row r="140" spans="1:28" s="56" customFormat="1" x14ac:dyDescent="0.25">
      <c r="B140" s="162" t="s">
        <v>113</v>
      </c>
      <c r="C140" s="163">
        <v>1856</v>
      </c>
      <c r="D140" s="163">
        <v>1257</v>
      </c>
      <c r="E140" s="163">
        <v>1096</v>
      </c>
      <c r="F140" s="163">
        <v>1366</v>
      </c>
      <c r="G140" s="163">
        <v>1677</v>
      </c>
      <c r="H140" s="163">
        <v>1497</v>
      </c>
      <c r="I140" s="164">
        <f t="shared" si="120"/>
        <v>-0.10733452593917714</v>
      </c>
      <c r="J140" s="165">
        <f t="shared" si="121"/>
        <v>-0.19342672413793105</v>
      </c>
      <c r="K140" s="164">
        <f t="shared" si="122"/>
        <v>2.1576916590876007E-3</v>
      </c>
      <c r="L140" s="163">
        <v>9602</v>
      </c>
      <c r="M140" s="163">
        <v>2280</v>
      </c>
      <c r="N140" s="163">
        <v>4297</v>
      </c>
      <c r="O140" s="163">
        <v>10804</v>
      </c>
      <c r="P140" s="163">
        <v>14860</v>
      </c>
      <c r="Q140" s="163">
        <v>15668</v>
      </c>
      <c r="R140" s="164">
        <f t="shared" si="123"/>
        <v>5.4374158815612361E-2</v>
      </c>
      <c r="S140" s="165">
        <f t="shared" si="124"/>
        <v>0.63174338679441777</v>
      </c>
      <c r="T140" s="164">
        <f t="shared" si="125"/>
        <v>4.8358293348543299E-3</v>
      </c>
      <c r="U140" s="163">
        <v>11458</v>
      </c>
      <c r="V140" s="163">
        <v>6624</v>
      </c>
      <c r="W140" s="163">
        <v>12170</v>
      </c>
      <c r="X140" s="163">
        <v>16537</v>
      </c>
      <c r="Y140" s="163">
        <v>17165</v>
      </c>
      <c r="Z140" s="164">
        <f t="shared" si="126"/>
        <v>3.7975448993166738E-2</v>
      </c>
      <c r="AA140" s="165">
        <f t="shared" si="119"/>
        <v>0.49807994414382972</v>
      </c>
      <c r="AB140" s="164">
        <f t="shared" si="127"/>
        <v>4.3634886453967035E-3</v>
      </c>
    </row>
    <row r="141" spans="1:28" x14ac:dyDescent="0.25">
      <c r="A141" s="56"/>
      <c r="B141" s="162" t="s">
        <v>116</v>
      </c>
      <c r="C141" s="163">
        <v>765</v>
      </c>
      <c r="D141" s="163">
        <v>147</v>
      </c>
      <c r="E141" s="163">
        <v>1269</v>
      </c>
      <c r="F141" s="163">
        <v>5521</v>
      </c>
      <c r="G141" s="163">
        <v>4751</v>
      </c>
      <c r="H141" s="163">
        <v>4713</v>
      </c>
      <c r="I141" s="164">
        <f t="shared" si="120"/>
        <v>-7.9983161439697303E-3</v>
      </c>
      <c r="J141" s="165">
        <f t="shared" si="121"/>
        <v>5.1607843137254905</v>
      </c>
      <c r="K141" s="164">
        <f t="shared" si="122"/>
        <v>6.7930532994521457E-3</v>
      </c>
      <c r="L141" s="163">
        <v>14334</v>
      </c>
      <c r="M141" s="163">
        <v>3786</v>
      </c>
      <c r="N141" s="163">
        <v>6481</v>
      </c>
      <c r="O141" s="163">
        <v>15840</v>
      </c>
      <c r="P141" s="163">
        <v>14681</v>
      </c>
      <c r="Q141" s="163">
        <v>14670</v>
      </c>
      <c r="R141" s="164">
        <f t="shared" si="123"/>
        <v>-7.4926776105166404E-4</v>
      </c>
      <c r="S141" s="165">
        <f t="shared" si="124"/>
        <v>2.3440770196734961E-2</v>
      </c>
      <c r="T141" s="164">
        <f t="shared" si="125"/>
        <v>4.5278029322385121E-3</v>
      </c>
      <c r="U141" s="163">
        <v>15099</v>
      </c>
      <c r="V141" s="163">
        <v>11419</v>
      </c>
      <c r="W141" s="163">
        <v>21361</v>
      </c>
      <c r="X141" s="163">
        <v>19432</v>
      </c>
      <c r="Y141" s="163">
        <v>19383</v>
      </c>
      <c r="Z141" s="164">
        <f t="shared" si="126"/>
        <v>-2.5216138328529869E-3</v>
      </c>
      <c r="AA141" s="165">
        <f t="shared" si="119"/>
        <v>0.2837273991655076</v>
      </c>
      <c r="AB141" s="164">
        <f t="shared" si="127"/>
        <v>4.9273230651747336E-3</v>
      </c>
    </row>
    <row r="142" spans="1:28" x14ac:dyDescent="0.25">
      <c r="A142" s="56"/>
      <c r="B142" s="162" t="s">
        <v>123</v>
      </c>
      <c r="C142" s="163">
        <v>499</v>
      </c>
      <c r="D142" s="163">
        <v>113</v>
      </c>
      <c r="E142" s="163">
        <v>2066</v>
      </c>
      <c r="F142" s="163">
        <v>4122</v>
      </c>
      <c r="G142" s="163">
        <v>3377</v>
      </c>
      <c r="H142" s="163">
        <v>1945</v>
      </c>
      <c r="I142" s="164">
        <f t="shared" si="120"/>
        <v>-0.42404501036422859</v>
      </c>
      <c r="J142" s="165">
        <f t="shared" si="121"/>
        <v>2.8977955911823647</v>
      </c>
      <c r="K142" s="164">
        <f t="shared" si="122"/>
        <v>2.8034136786408703E-3</v>
      </c>
      <c r="L142" s="163">
        <v>1834</v>
      </c>
      <c r="M142" s="163">
        <v>447</v>
      </c>
      <c r="N142" s="163">
        <v>876</v>
      </c>
      <c r="O142" s="163">
        <v>3607</v>
      </c>
      <c r="P142" s="163">
        <v>3466</v>
      </c>
      <c r="Q142" s="163">
        <v>2839</v>
      </c>
      <c r="R142" s="164">
        <f t="shared" si="123"/>
        <v>-0.18090017311021356</v>
      </c>
      <c r="S142" s="165">
        <f t="shared" si="124"/>
        <v>0.54798255179934574</v>
      </c>
      <c r="T142" s="164">
        <f t="shared" si="125"/>
        <v>8.7623943589810072E-4</v>
      </c>
      <c r="U142" s="163">
        <v>2333</v>
      </c>
      <c r="V142" s="163">
        <v>3057</v>
      </c>
      <c r="W142" s="163">
        <v>7729</v>
      </c>
      <c r="X142" s="163">
        <v>6843</v>
      </c>
      <c r="Y142" s="163">
        <v>4784</v>
      </c>
      <c r="Z142" s="164">
        <f t="shared" si="126"/>
        <v>-0.3008914218909835</v>
      </c>
      <c r="AA142" s="165">
        <f t="shared" si="119"/>
        <v>1.0505786540934419</v>
      </c>
      <c r="AB142" s="164">
        <f t="shared" si="127"/>
        <v>1.2161333923435963E-3</v>
      </c>
    </row>
    <row r="143" spans="1:28" x14ac:dyDescent="0.25">
      <c r="A143" s="56"/>
      <c r="B143" s="162" t="s">
        <v>119</v>
      </c>
      <c r="C143" s="163">
        <v>203</v>
      </c>
      <c r="D143" s="163">
        <v>428</v>
      </c>
      <c r="E143" s="163">
        <v>835</v>
      </c>
      <c r="F143" s="163">
        <v>383</v>
      </c>
      <c r="G143" s="163">
        <v>1143</v>
      </c>
      <c r="H143" s="163">
        <v>791</v>
      </c>
      <c r="I143" s="164">
        <f t="shared" si="120"/>
        <v>-0.30796150481189855</v>
      </c>
      <c r="J143" s="165">
        <f t="shared" si="121"/>
        <v>2.896551724137931</v>
      </c>
      <c r="K143" s="164">
        <f t="shared" si="122"/>
        <v>1.1401029407737422E-3</v>
      </c>
      <c r="L143" s="163">
        <v>2975</v>
      </c>
      <c r="M143" s="163">
        <v>773</v>
      </c>
      <c r="N143" s="163">
        <v>1219</v>
      </c>
      <c r="O143" s="163">
        <v>2901</v>
      </c>
      <c r="P143" s="163">
        <v>3128</v>
      </c>
      <c r="Q143" s="163">
        <v>3587</v>
      </c>
      <c r="R143" s="164">
        <f t="shared" si="123"/>
        <v>0.14673913043478271</v>
      </c>
      <c r="S143" s="165">
        <f t="shared" si="124"/>
        <v>0.20571428571428574</v>
      </c>
      <c r="T143" s="164">
        <f t="shared" si="125"/>
        <v>1.1071049160149655E-3</v>
      </c>
      <c r="U143" s="163">
        <v>3178</v>
      </c>
      <c r="V143" s="163">
        <v>2458</v>
      </c>
      <c r="W143" s="163">
        <v>3284</v>
      </c>
      <c r="X143" s="163">
        <v>4271</v>
      </c>
      <c r="Y143" s="163">
        <v>4378</v>
      </c>
      <c r="Z143" s="164">
        <f t="shared" si="126"/>
        <v>2.5052680870990329E-2</v>
      </c>
      <c r="AA143" s="165">
        <f t="shared" si="119"/>
        <v>0.37759597230962871</v>
      </c>
      <c r="AB143" s="164">
        <f t="shared" si="127"/>
        <v>1.1129247474248045E-3</v>
      </c>
    </row>
    <row r="144" spans="1:28" x14ac:dyDescent="0.25">
      <c r="A144" s="56"/>
      <c r="B144" s="162" t="s">
        <v>128</v>
      </c>
      <c r="C144" s="163">
        <v>286</v>
      </c>
      <c r="D144" s="163">
        <v>142</v>
      </c>
      <c r="E144" s="163">
        <v>40</v>
      </c>
      <c r="F144" s="163">
        <v>79</v>
      </c>
      <c r="G144" s="163">
        <v>139</v>
      </c>
      <c r="H144" s="163">
        <v>6</v>
      </c>
      <c r="I144" s="164">
        <f t="shared" si="120"/>
        <v>-0.95683453237410077</v>
      </c>
      <c r="J144" s="165">
        <f t="shared" si="121"/>
        <v>-0.97902097902097907</v>
      </c>
      <c r="K144" s="164">
        <f t="shared" si="122"/>
        <v>8.6480627618741509E-6</v>
      </c>
      <c r="L144" s="163">
        <v>1016</v>
      </c>
      <c r="M144" s="163">
        <v>1439</v>
      </c>
      <c r="N144" s="163">
        <v>720</v>
      </c>
      <c r="O144" s="163">
        <v>2348</v>
      </c>
      <c r="P144" s="163">
        <v>2610</v>
      </c>
      <c r="Q144" s="163">
        <v>2449</v>
      </c>
      <c r="R144" s="164">
        <f t="shared" si="123"/>
        <v>-6.168582375478926E-2</v>
      </c>
      <c r="S144" s="165">
        <f t="shared" si="124"/>
        <v>1.4104330708661417</v>
      </c>
      <c r="T144" s="164">
        <f t="shared" si="125"/>
        <v>7.5586839679973536E-4</v>
      </c>
      <c r="U144" s="163">
        <v>1302</v>
      </c>
      <c r="V144" s="163">
        <v>779</v>
      </c>
      <c r="W144" s="163">
        <v>2427</v>
      </c>
      <c r="X144" s="163">
        <v>2749</v>
      </c>
      <c r="Y144" s="163">
        <v>2455</v>
      </c>
      <c r="Z144" s="164">
        <f t="shared" si="126"/>
        <v>-0.10694798108403059</v>
      </c>
      <c r="AA144" s="165">
        <f t="shared" si="119"/>
        <v>0.8855606758832566</v>
      </c>
      <c r="AB144" s="164">
        <f t="shared" si="127"/>
        <v>6.2408183072816244E-4</v>
      </c>
    </row>
    <row r="145" spans="1:28" x14ac:dyDescent="0.25">
      <c r="A145" s="56"/>
      <c r="B145" s="162" t="s">
        <v>131</v>
      </c>
      <c r="C145" s="163">
        <v>344</v>
      </c>
      <c r="D145" s="163">
        <v>815</v>
      </c>
      <c r="E145" s="163">
        <v>56</v>
      </c>
      <c r="F145" s="163">
        <v>49</v>
      </c>
      <c r="G145" s="163">
        <v>78</v>
      </c>
      <c r="H145" s="163">
        <v>54</v>
      </c>
      <c r="I145" s="164">
        <f t="shared" si="120"/>
        <v>-0.30769230769230771</v>
      </c>
      <c r="J145" s="165">
        <f t="shared" si="121"/>
        <v>-0.84302325581395343</v>
      </c>
      <c r="K145" s="164">
        <f t="shared" si="122"/>
        <v>7.7832564856867358E-5</v>
      </c>
      <c r="L145" s="163">
        <v>3427</v>
      </c>
      <c r="M145" s="163">
        <v>2465</v>
      </c>
      <c r="N145" s="163">
        <v>401</v>
      </c>
      <c r="O145" s="163">
        <v>1148</v>
      </c>
      <c r="P145" s="163">
        <v>1805</v>
      </c>
      <c r="Q145" s="163">
        <v>1679</v>
      </c>
      <c r="R145" s="164">
        <f t="shared" si="123"/>
        <v>-6.9806094182825462E-2</v>
      </c>
      <c r="S145" s="165">
        <f t="shared" si="124"/>
        <v>-0.51006711409395966</v>
      </c>
      <c r="T145" s="164">
        <f t="shared" si="125"/>
        <v>5.182127555029627E-4</v>
      </c>
      <c r="U145" s="163">
        <v>3771</v>
      </c>
      <c r="V145" s="163">
        <v>494</v>
      </c>
      <c r="W145" s="163">
        <v>1197</v>
      </c>
      <c r="X145" s="163">
        <v>1883</v>
      </c>
      <c r="Y145" s="163">
        <v>1733</v>
      </c>
      <c r="Z145" s="164">
        <f t="shared" si="126"/>
        <v>-7.966011683483798E-2</v>
      </c>
      <c r="AA145" s="165">
        <f t="shared" si="119"/>
        <v>-0.54044020153805361</v>
      </c>
      <c r="AB145" s="164">
        <f t="shared" si="127"/>
        <v>4.405433045425277E-4</v>
      </c>
    </row>
    <row r="146" spans="1:28" x14ac:dyDescent="0.25">
      <c r="A146" s="56"/>
      <c r="B146" s="168" t="s">
        <v>145</v>
      </c>
      <c r="C146" s="169">
        <f t="shared" ref="C146:H146" si="128">C138-SUM(C139:C145)</f>
        <v>3943</v>
      </c>
      <c r="D146" s="169">
        <f t="shared" si="128"/>
        <v>1145</v>
      </c>
      <c r="E146" s="169">
        <f t="shared" si="128"/>
        <v>2950</v>
      </c>
      <c r="F146" s="169">
        <f t="shared" si="128"/>
        <v>7098</v>
      </c>
      <c r="G146" s="169">
        <f t="shared" si="128"/>
        <v>7443</v>
      </c>
      <c r="H146" s="169">
        <f t="shared" si="128"/>
        <v>8957</v>
      </c>
      <c r="I146" s="170">
        <f t="shared" si="120"/>
        <v>0.2034126024452505</v>
      </c>
      <c r="J146" s="171">
        <f t="shared" si="121"/>
        <v>1.2716205934567588</v>
      </c>
      <c r="K146" s="170">
        <f t="shared" si="122"/>
        <v>1.291011635968446E-2</v>
      </c>
      <c r="L146" s="169">
        <f t="shared" ref="L146:Q146" si="129">L138-SUM(L139:L145)</f>
        <v>26673</v>
      </c>
      <c r="M146" s="169">
        <f t="shared" si="129"/>
        <v>11097</v>
      </c>
      <c r="N146" s="169">
        <f t="shared" si="129"/>
        <v>14620</v>
      </c>
      <c r="O146" s="169">
        <f t="shared" si="129"/>
        <v>42055</v>
      </c>
      <c r="P146" s="169">
        <f t="shared" si="129"/>
        <v>46272</v>
      </c>
      <c r="Q146" s="169">
        <f t="shared" si="129"/>
        <v>48545</v>
      </c>
      <c r="R146" s="170">
        <f t="shared" si="123"/>
        <v>4.9122579529737198E-2</v>
      </c>
      <c r="S146" s="171">
        <f t="shared" si="124"/>
        <v>0.82000524875342107</v>
      </c>
      <c r="T146" s="170">
        <f t="shared" si="125"/>
        <v>1.4983107930846529E-2</v>
      </c>
      <c r="U146" s="169">
        <f>U138-SUM(U139:U145)</f>
        <v>30616</v>
      </c>
      <c r="V146" s="169">
        <f>V138-SUM(V139:V145)</f>
        <v>22720</v>
      </c>
      <c r="W146" s="169">
        <f>W138-SUM(W139:W145)</f>
        <v>49153</v>
      </c>
      <c r="X146" s="169">
        <f>X138-SUM(X139:X145)</f>
        <v>53715</v>
      </c>
      <c r="Y146" s="169">
        <f>Y138-SUM(Y139:Y145)</f>
        <v>57502</v>
      </c>
      <c r="Z146" s="170">
        <f t="shared" si="126"/>
        <v>7.0501722051568461E-2</v>
      </c>
      <c r="AA146" s="171">
        <f t="shared" si="119"/>
        <v>0.87816827802456232</v>
      </c>
      <c r="AB146" s="170">
        <f t="shared" si="127"/>
        <v>1.4617496305715192E-2</v>
      </c>
    </row>
    <row r="147" spans="1:28" x14ac:dyDescent="0.25">
      <c r="A147" s="56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</row>
    <row r="148" spans="1:28" x14ac:dyDescent="0.25">
      <c r="A148" s="56"/>
      <c r="B148" s="154" t="s">
        <v>68</v>
      </c>
      <c r="C148" s="176">
        <f t="shared" ref="C148:H148" si="130">C149+C152</f>
        <v>24793</v>
      </c>
      <c r="D148" s="176">
        <f t="shared" si="130"/>
        <v>10044</v>
      </c>
      <c r="E148" s="176">
        <f t="shared" si="130"/>
        <v>12812</v>
      </c>
      <c r="F148" s="176">
        <f t="shared" si="130"/>
        <v>27278</v>
      </c>
      <c r="G148" s="176">
        <f t="shared" si="130"/>
        <v>27693</v>
      </c>
      <c r="H148" s="176">
        <f t="shared" si="130"/>
        <v>32856</v>
      </c>
      <c r="I148" s="177">
        <f>IFERROR(H148/G148-1,"-")</f>
        <v>0.18643700574152322</v>
      </c>
      <c r="J148" s="177">
        <f>IFERROR(H148/C148-1,"-")</f>
        <v>0.3252127616665994</v>
      </c>
      <c r="K148" s="177">
        <f>H148/H$8</f>
        <v>4.7356791684022848E-2</v>
      </c>
      <c r="L148" s="176">
        <f t="shared" ref="L148:Q148" si="131">L149+L152</f>
        <v>86235</v>
      </c>
      <c r="M148" s="176">
        <f t="shared" si="131"/>
        <v>25537</v>
      </c>
      <c r="N148" s="176">
        <f t="shared" si="131"/>
        <v>49272</v>
      </c>
      <c r="O148" s="176">
        <f t="shared" si="131"/>
        <v>70750</v>
      </c>
      <c r="P148" s="176">
        <f t="shared" si="131"/>
        <v>76261</v>
      </c>
      <c r="Q148" s="176">
        <f t="shared" si="131"/>
        <v>74915</v>
      </c>
      <c r="R148" s="177">
        <f>IFERROR(Q148/P148-1,"-")</f>
        <v>-1.764991279946504E-2</v>
      </c>
      <c r="S148" s="177">
        <f>IFERROR(Q148/L148-1,"-")</f>
        <v>-0.13126920623876615</v>
      </c>
      <c r="T148" s="177">
        <f>Q148/Q$8</f>
        <v>2.3122042036036003E-2</v>
      </c>
      <c r="U148" s="176">
        <f>U149+U152</f>
        <v>111028</v>
      </c>
      <c r="V148" s="176">
        <f>V149+V152</f>
        <v>62084</v>
      </c>
      <c r="W148" s="176">
        <f>W149+W152</f>
        <v>98028</v>
      </c>
      <c r="X148" s="176">
        <f>X149+X152</f>
        <v>103954</v>
      </c>
      <c r="Y148" s="176">
        <f>Y149+Y152</f>
        <v>107771</v>
      </c>
      <c r="Z148" s="177">
        <f>IFERROR(Y148/X148-1,"-")</f>
        <v>3.6718163803220571E-2</v>
      </c>
      <c r="AA148" s="177">
        <f t="shared" ref="AA148:AA160" si="132">IFERROR(Y148/U148-1,"-")</f>
        <v>-2.9334942537017739E-2</v>
      </c>
      <c r="AB148" s="177">
        <f>Y148/Y$8</f>
        <v>2.7396302639268753E-2</v>
      </c>
    </row>
    <row r="149" spans="1:28" x14ac:dyDescent="0.25">
      <c r="A149" s="56"/>
      <c r="B149" s="157" t="s">
        <v>97</v>
      </c>
      <c r="C149" s="158">
        <v>15623</v>
      </c>
      <c r="D149" s="158">
        <v>6970</v>
      </c>
      <c r="E149" s="158">
        <v>7102</v>
      </c>
      <c r="F149" s="158">
        <v>16322</v>
      </c>
      <c r="G149" s="158">
        <v>16442</v>
      </c>
      <c r="H149" s="158">
        <v>17507</v>
      </c>
      <c r="I149" s="159">
        <f>IFERROR(H149/G149-1,"-")</f>
        <v>6.4773141953533564E-2</v>
      </c>
      <c r="J149" s="160">
        <f>IFERROR(H149/C149-1,"-")</f>
        <v>0.12059143570377007</v>
      </c>
      <c r="K149" s="159">
        <f>H149/H$8</f>
        <v>2.5233605795355125E-2</v>
      </c>
      <c r="L149" s="158">
        <v>33105</v>
      </c>
      <c r="M149" s="158">
        <v>10610</v>
      </c>
      <c r="N149" s="158">
        <v>29315</v>
      </c>
      <c r="O149" s="158">
        <v>36083</v>
      </c>
      <c r="P149" s="158">
        <v>36592</v>
      </c>
      <c r="Q149" s="158">
        <v>32131</v>
      </c>
      <c r="R149" s="159">
        <f>IFERROR(Q149/P149-1,"-")</f>
        <v>-0.12191189331001306</v>
      </c>
      <c r="S149" s="160">
        <f>IFERROR(Q149/L149-1,"-")</f>
        <v>-2.9421537532094866E-2</v>
      </c>
      <c r="T149" s="159">
        <f>Q149/Q$8</f>
        <v>9.917030403255327E-3</v>
      </c>
      <c r="U149" s="158">
        <v>48728</v>
      </c>
      <c r="V149" s="158">
        <v>36417</v>
      </c>
      <c r="W149" s="158">
        <v>52405</v>
      </c>
      <c r="X149" s="158">
        <v>53034</v>
      </c>
      <c r="Y149" s="158">
        <v>49638</v>
      </c>
      <c r="Z149" s="159">
        <f>IFERROR(Y149/X149-1,"-")</f>
        <v>-6.4034393030885872E-2</v>
      </c>
      <c r="AA149" s="160">
        <f t="shared" si="132"/>
        <v>1.8675094401576109E-2</v>
      </c>
      <c r="AB149" s="159">
        <f>Y149/Y$8</f>
        <v>1.2618400779504898E-2</v>
      </c>
    </row>
    <row r="150" spans="1:28" x14ac:dyDescent="0.25">
      <c r="A150" s="56"/>
      <c r="B150" s="162" t="s">
        <v>103</v>
      </c>
      <c r="C150" s="163">
        <v>5532</v>
      </c>
      <c r="D150" s="163">
        <v>2383</v>
      </c>
      <c r="E150" s="163">
        <v>3530</v>
      </c>
      <c r="F150" s="163">
        <v>6007</v>
      </c>
      <c r="G150" s="163">
        <v>5276</v>
      </c>
      <c r="H150" s="163">
        <v>5295</v>
      </c>
      <c r="I150" s="164">
        <f>IFERROR(H150/G150-1,"-")</f>
        <v>3.6012130401819054E-3</v>
      </c>
      <c r="J150" s="165">
        <f>IFERROR(H150/C150-1,"-")</f>
        <v>-4.2841648590021708E-2</v>
      </c>
      <c r="K150" s="164">
        <f>H150/H$8</f>
        <v>7.6319153873539375E-3</v>
      </c>
      <c r="L150" s="163">
        <v>24041</v>
      </c>
      <c r="M150" s="163">
        <v>8273</v>
      </c>
      <c r="N150" s="163">
        <v>25826</v>
      </c>
      <c r="O150" s="163">
        <v>32193</v>
      </c>
      <c r="P150" s="163">
        <v>34441</v>
      </c>
      <c r="Q150" s="163">
        <v>29108</v>
      </c>
      <c r="R150" s="164">
        <f>IFERROR(Q150/P150-1,"-")</f>
        <v>-0.15484451670973554</v>
      </c>
      <c r="S150" s="165">
        <f>IFERROR(Q150/L150-1,"-")</f>
        <v>0.21076494322199579</v>
      </c>
      <c r="T150" s="164">
        <f>Q150/Q$8</f>
        <v>8.9840005283979979E-3</v>
      </c>
      <c r="U150" s="163">
        <v>29573</v>
      </c>
      <c r="V150" s="163">
        <v>29356</v>
      </c>
      <c r="W150" s="163">
        <v>38200</v>
      </c>
      <c r="X150" s="163">
        <v>39717</v>
      </c>
      <c r="Y150" s="163">
        <v>34403</v>
      </c>
      <c r="Z150" s="164">
        <f>IFERROR(Y150/X150-1,"-")</f>
        <v>-0.13379661102298768</v>
      </c>
      <c r="AA150" s="165">
        <f t="shared" si="132"/>
        <v>0.16332465424542653</v>
      </c>
      <c r="AB150" s="164">
        <f>Y150/Y$8</f>
        <v>8.7455345101999891E-3</v>
      </c>
    </row>
    <row r="151" spans="1:28" x14ac:dyDescent="0.25">
      <c r="A151" s="56"/>
      <c r="B151" s="162" t="s">
        <v>100</v>
      </c>
      <c r="C151" s="163">
        <v>10091</v>
      </c>
      <c r="D151" s="163">
        <v>4587</v>
      </c>
      <c r="E151" s="163">
        <v>3572</v>
      </c>
      <c r="F151" s="163">
        <v>10315</v>
      </c>
      <c r="G151" s="163">
        <v>11166</v>
      </c>
      <c r="H151" s="163">
        <v>12212</v>
      </c>
      <c r="I151" s="164">
        <f>IFERROR(H151/G151-1,"-")</f>
        <v>9.3677234461758907E-2</v>
      </c>
      <c r="J151" s="165">
        <f>IFERROR(H151/C151-1,"-")</f>
        <v>0.21018729560994953</v>
      </c>
      <c r="K151" s="164">
        <f>H151/H$8</f>
        <v>1.7601690408001188E-2</v>
      </c>
      <c r="L151" s="163">
        <v>9064</v>
      </c>
      <c r="M151" s="163">
        <v>2337</v>
      </c>
      <c r="N151" s="163">
        <v>3489</v>
      </c>
      <c r="O151" s="163">
        <v>3890</v>
      </c>
      <c r="P151" s="163">
        <v>2151</v>
      </c>
      <c r="Q151" s="163">
        <v>3023</v>
      </c>
      <c r="R151" s="164">
        <f>IFERROR(Q151/P151-1,"-")</f>
        <v>0.40539284053928415</v>
      </c>
      <c r="S151" s="165">
        <f>IFERROR(Q151/L151-1,"-")</f>
        <v>-0.66648278905560465</v>
      </c>
      <c r="T151" s="164">
        <f>Q151/Q$8</f>
        <v>9.3302987485732942E-4</v>
      </c>
      <c r="U151" s="163">
        <v>19155</v>
      </c>
      <c r="V151" s="163">
        <v>7061</v>
      </c>
      <c r="W151" s="163">
        <v>14205</v>
      </c>
      <c r="X151" s="163">
        <v>13317</v>
      </c>
      <c r="Y151" s="163">
        <v>15235</v>
      </c>
      <c r="Z151" s="164">
        <f>IFERROR(Y151/X151-1,"-")</f>
        <v>0.14402643237966517</v>
      </c>
      <c r="AA151" s="165">
        <f t="shared" si="132"/>
        <v>-0.20464630644740278</v>
      </c>
      <c r="AB151" s="164">
        <f>Y151/Y$8</f>
        <v>3.87286626930491E-3</v>
      </c>
    </row>
    <row r="152" spans="1:28" x14ac:dyDescent="0.25">
      <c r="A152" s="56"/>
      <c r="B152" s="157" t="s">
        <v>107</v>
      </c>
      <c r="C152" s="158">
        <v>9170</v>
      </c>
      <c r="D152" s="158">
        <v>3074</v>
      </c>
      <c r="E152" s="158">
        <v>5710</v>
      </c>
      <c r="F152" s="158">
        <v>10956</v>
      </c>
      <c r="G152" s="158">
        <v>11251</v>
      </c>
      <c r="H152" s="158">
        <v>15349</v>
      </c>
      <c r="I152" s="159">
        <f>IFERROR(H152/G152-1,"-")</f>
        <v>0.36423429028530796</v>
      </c>
      <c r="J152" s="160">
        <f>IFERROR(H152/C152-1,"-")</f>
        <v>0.67382769901853878</v>
      </c>
      <c r="K152" s="159">
        <f>H152/H$8</f>
        <v>2.2123185888667723E-2</v>
      </c>
      <c r="L152" s="158">
        <v>53130</v>
      </c>
      <c r="M152" s="158">
        <v>14927</v>
      </c>
      <c r="N152" s="158">
        <v>19957</v>
      </c>
      <c r="O152" s="158">
        <v>34667</v>
      </c>
      <c r="P152" s="158">
        <v>39669</v>
      </c>
      <c r="Q152" s="158">
        <v>42784</v>
      </c>
      <c r="R152" s="159">
        <f>IFERROR(Q152/P152-1,"-")</f>
        <v>7.8524792659255382E-2</v>
      </c>
      <c r="S152" s="160">
        <f>IFERROR(Q152/L152-1,"-")</f>
        <v>-0.19472990777338606</v>
      </c>
      <c r="T152" s="159">
        <f>Q152/Q$8</f>
        <v>1.3205011632780676E-2</v>
      </c>
      <c r="U152" s="158">
        <v>62300</v>
      </c>
      <c r="V152" s="158">
        <v>25667</v>
      </c>
      <c r="W152" s="158">
        <v>45623</v>
      </c>
      <c r="X152" s="158">
        <v>50920</v>
      </c>
      <c r="Y152" s="158">
        <v>58133</v>
      </c>
      <c r="Z152" s="159">
        <f>IFERROR(Y152/X152-1,"-")</f>
        <v>0.14165357423409275</v>
      </c>
      <c r="AA152" s="160">
        <f t="shared" si="132"/>
        <v>-6.6886035313001635E-2</v>
      </c>
      <c r="AB152" s="159">
        <f>Y152/Y$8</f>
        <v>1.4777901859763855E-2</v>
      </c>
    </row>
    <row r="153" spans="1:28" s="56" customFormat="1" x14ac:dyDescent="0.25">
      <c r="B153" s="162" t="s">
        <v>110</v>
      </c>
      <c r="C153" s="163">
        <v>986</v>
      </c>
      <c r="D153" s="163">
        <v>379</v>
      </c>
      <c r="E153" s="163">
        <v>321</v>
      </c>
      <c r="F153" s="163">
        <v>846</v>
      </c>
      <c r="G153" s="163">
        <v>857</v>
      </c>
      <c r="H153" s="163">
        <v>1236</v>
      </c>
      <c r="I153" s="164">
        <f t="shared" ref="I153:I160" si="133">IFERROR(H153/G153-1,"-")</f>
        <v>0.44224037339556599</v>
      </c>
      <c r="J153" s="165">
        <f t="shared" ref="J153:J160" si="134">IFERROR(H153/C153-1,"-")</f>
        <v>0.25354969574036512</v>
      </c>
      <c r="K153" s="164">
        <f t="shared" ref="K153:K160" si="135">H153/H$8</f>
        <v>1.7815009289460751E-3</v>
      </c>
      <c r="L153" s="163">
        <v>18572</v>
      </c>
      <c r="M153" s="163">
        <v>4961</v>
      </c>
      <c r="N153" s="163">
        <v>3999</v>
      </c>
      <c r="O153" s="163">
        <v>16135</v>
      </c>
      <c r="P153" s="163">
        <v>15973</v>
      </c>
      <c r="Q153" s="163">
        <v>16899</v>
      </c>
      <c r="R153" s="164">
        <f t="shared" ref="R153:R160" si="136">IFERROR(Q153/P153-1,"-")</f>
        <v>5.797282914918922E-2</v>
      </c>
      <c r="S153" s="165">
        <f t="shared" ref="S153:S160" si="137">IFERROR(Q153/L153-1,"-")</f>
        <v>-9.0081843635580472E-2</v>
      </c>
      <c r="T153" s="164">
        <f t="shared" ref="T153:T160" si="138">Q153/Q$8</f>
        <v>5.2157697172391703E-3</v>
      </c>
      <c r="U153" s="163">
        <v>19558</v>
      </c>
      <c r="V153" s="163">
        <v>4320</v>
      </c>
      <c r="W153" s="163">
        <v>16981</v>
      </c>
      <c r="X153" s="163">
        <v>16830</v>
      </c>
      <c r="Y153" s="163">
        <v>18135</v>
      </c>
      <c r="Z153" s="164">
        <f t="shared" ref="Z153:Z160" si="139">IFERROR(Y153/X153-1,"-")</f>
        <v>7.7540106951871746E-2</v>
      </c>
      <c r="AA153" s="165">
        <f t="shared" si="132"/>
        <v>-7.2757950710706565E-2</v>
      </c>
      <c r="AB153" s="164">
        <f t="shared" ref="AB153:AB160" si="140">Y153/Y$8</f>
        <v>4.6100708758677091E-3</v>
      </c>
    </row>
    <row r="154" spans="1:28" s="56" customFormat="1" x14ac:dyDescent="0.25">
      <c r="B154" s="162" t="s">
        <v>113</v>
      </c>
      <c r="C154" s="163">
        <v>1785</v>
      </c>
      <c r="D154" s="163">
        <v>564</v>
      </c>
      <c r="E154" s="163">
        <v>1068</v>
      </c>
      <c r="F154" s="163">
        <v>2112</v>
      </c>
      <c r="G154" s="163">
        <v>2197</v>
      </c>
      <c r="H154" s="163">
        <v>2601</v>
      </c>
      <c r="I154" s="164">
        <f t="shared" si="133"/>
        <v>0.1838871187983615</v>
      </c>
      <c r="J154" s="165">
        <f t="shared" si="134"/>
        <v>0.45714285714285707</v>
      </c>
      <c r="K154" s="164">
        <f t="shared" si="135"/>
        <v>3.7489352072724441E-3</v>
      </c>
      <c r="L154" s="163">
        <v>13313</v>
      </c>
      <c r="M154" s="163">
        <v>3757</v>
      </c>
      <c r="N154" s="163">
        <v>5419</v>
      </c>
      <c r="O154" s="163">
        <v>6723</v>
      </c>
      <c r="P154" s="163">
        <v>7033</v>
      </c>
      <c r="Q154" s="163">
        <v>6389</v>
      </c>
      <c r="R154" s="164">
        <f t="shared" si="136"/>
        <v>-9.1568320773496414E-2</v>
      </c>
      <c r="S154" s="165">
        <f t="shared" si="137"/>
        <v>-0.5200931420416135</v>
      </c>
      <c r="T154" s="164">
        <f t="shared" si="138"/>
        <v>1.9719245353832212E-3</v>
      </c>
      <c r="U154" s="163">
        <v>15098</v>
      </c>
      <c r="V154" s="163">
        <v>6487</v>
      </c>
      <c r="W154" s="163">
        <v>8835</v>
      </c>
      <c r="X154" s="163">
        <v>9230</v>
      </c>
      <c r="Y154" s="163">
        <v>8990</v>
      </c>
      <c r="Z154" s="164">
        <f t="shared" si="139"/>
        <v>-2.6002166847237218E-2</v>
      </c>
      <c r="AA154" s="165">
        <f t="shared" si="132"/>
        <v>-0.40455689495297387</v>
      </c>
      <c r="AB154" s="164">
        <f t="shared" si="140"/>
        <v>2.2853342803446763E-3</v>
      </c>
    </row>
    <row r="155" spans="1:28" x14ac:dyDescent="0.25">
      <c r="A155" s="56"/>
      <c r="B155" s="162" t="s">
        <v>116</v>
      </c>
      <c r="C155" s="163">
        <v>1170</v>
      </c>
      <c r="D155" s="163">
        <v>445</v>
      </c>
      <c r="E155" s="163">
        <v>1149</v>
      </c>
      <c r="F155" s="163">
        <v>2005</v>
      </c>
      <c r="G155" s="163">
        <v>2032</v>
      </c>
      <c r="H155" s="163">
        <v>2639</v>
      </c>
      <c r="I155" s="164">
        <f t="shared" si="133"/>
        <v>0.29872047244094491</v>
      </c>
      <c r="J155" s="165">
        <f t="shared" si="134"/>
        <v>1.2555555555555555</v>
      </c>
      <c r="K155" s="164">
        <f t="shared" si="135"/>
        <v>3.8037062714309806E-3</v>
      </c>
      <c r="L155" s="163">
        <v>7992</v>
      </c>
      <c r="M155" s="163">
        <v>1611</v>
      </c>
      <c r="N155" s="163">
        <v>3474</v>
      </c>
      <c r="O155" s="163">
        <v>3659</v>
      </c>
      <c r="P155" s="163">
        <v>6270</v>
      </c>
      <c r="Q155" s="163">
        <v>7889</v>
      </c>
      <c r="R155" s="164">
        <f t="shared" si="136"/>
        <v>0.25821371610845301</v>
      </c>
      <c r="S155" s="165">
        <f t="shared" si="137"/>
        <v>-1.2887887887887861E-2</v>
      </c>
      <c r="T155" s="164">
        <f t="shared" si="138"/>
        <v>2.4348900703769342E-3</v>
      </c>
      <c r="U155" s="163">
        <v>9162</v>
      </c>
      <c r="V155" s="163">
        <v>4623</v>
      </c>
      <c r="W155" s="163">
        <v>5664</v>
      </c>
      <c r="X155" s="163">
        <v>8302</v>
      </c>
      <c r="Y155" s="163">
        <v>10528</v>
      </c>
      <c r="Z155" s="164">
        <f t="shared" si="139"/>
        <v>0.26812816188870148</v>
      </c>
      <c r="AA155" s="165">
        <f t="shared" si="132"/>
        <v>0.1490940842610784</v>
      </c>
      <c r="AB155" s="164">
        <f t="shared" si="140"/>
        <v>2.6763069303079811E-3</v>
      </c>
    </row>
    <row r="156" spans="1:28" x14ac:dyDescent="0.25">
      <c r="A156" s="56"/>
      <c r="B156" s="162" t="s">
        <v>123</v>
      </c>
      <c r="C156" s="163">
        <v>474</v>
      </c>
      <c r="D156" s="163">
        <v>236</v>
      </c>
      <c r="E156" s="163">
        <v>263</v>
      </c>
      <c r="F156" s="163">
        <v>672</v>
      </c>
      <c r="G156" s="163">
        <v>563</v>
      </c>
      <c r="H156" s="163">
        <v>797</v>
      </c>
      <c r="I156" s="164">
        <f t="shared" si="133"/>
        <v>0.41563055062166954</v>
      </c>
      <c r="J156" s="165">
        <f t="shared" si="134"/>
        <v>0.68143459915611815</v>
      </c>
      <c r="K156" s="164">
        <f t="shared" si="135"/>
        <v>1.1487510035356164E-3</v>
      </c>
      <c r="L156" s="163">
        <v>916</v>
      </c>
      <c r="M156" s="163">
        <v>320</v>
      </c>
      <c r="N156" s="163">
        <v>504</v>
      </c>
      <c r="O156" s="163">
        <v>755</v>
      </c>
      <c r="P156" s="163">
        <v>730</v>
      </c>
      <c r="Q156" s="163">
        <v>909</v>
      </c>
      <c r="R156" s="164">
        <f t="shared" si="136"/>
        <v>0.24520547945205484</v>
      </c>
      <c r="S156" s="165">
        <f t="shared" si="137"/>
        <v>-7.6419213973799582E-3</v>
      </c>
      <c r="T156" s="164">
        <f t="shared" si="138"/>
        <v>2.8055711420619004E-4</v>
      </c>
      <c r="U156" s="163">
        <v>1390</v>
      </c>
      <c r="V156" s="163">
        <v>767</v>
      </c>
      <c r="W156" s="163">
        <v>1427</v>
      </c>
      <c r="X156" s="163">
        <v>1293</v>
      </c>
      <c r="Y156" s="163">
        <v>1706</v>
      </c>
      <c r="Z156" s="164">
        <f t="shared" si="139"/>
        <v>0.31941221964423816</v>
      </c>
      <c r="AA156" s="165">
        <f t="shared" si="132"/>
        <v>0.22733812949640297</v>
      </c>
      <c r="AB156" s="164">
        <f t="shared" si="140"/>
        <v>4.3367967544694303E-4</v>
      </c>
    </row>
    <row r="157" spans="1:28" x14ac:dyDescent="0.25">
      <c r="A157" s="56"/>
      <c r="B157" s="162" t="s">
        <v>119</v>
      </c>
      <c r="C157" s="163">
        <v>385</v>
      </c>
      <c r="D157" s="163">
        <v>194</v>
      </c>
      <c r="E157" s="163">
        <v>271</v>
      </c>
      <c r="F157" s="163">
        <v>536</v>
      </c>
      <c r="G157" s="163">
        <v>486</v>
      </c>
      <c r="H157" s="163">
        <v>664</v>
      </c>
      <c r="I157" s="164">
        <f t="shared" si="133"/>
        <v>0.36625514403292181</v>
      </c>
      <c r="J157" s="165">
        <f t="shared" si="134"/>
        <v>0.72467532467532458</v>
      </c>
      <c r="K157" s="164">
        <f t="shared" si="135"/>
        <v>9.5705227898073935E-4</v>
      </c>
      <c r="L157" s="163">
        <v>2353</v>
      </c>
      <c r="M157" s="163">
        <v>956</v>
      </c>
      <c r="N157" s="163">
        <v>1212</v>
      </c>
      <c r="O157" s="163">
        <v>2244</v>
      </c>
      <c r="P157" s="163">
        <v>2159</v>
      </c>
      <c r="Q157" s="163">
        <v>2391</v>
      </c>
      <c r="R157" s="164">
        <f t="shared" si="136"/>
        <v>0.10745715609078288</v>
      </c>
      <c r="S157" s="165">
        <f t="shared" si="137"/>
        <v>1.6149596260093491E-2</v>
      </c>
      <c r="T157" s="164">
        <f t="shared" si="138"/>
        <v>7.3796706277997844E-4</v>
      </c>
      <c r="U157" s="163">
        <v>2738</v>
      </c>
      <c r="V157" s="163">
        <v>1483</v>
      </c>
      <c r="W157" s="163">
        <v>2780</v>
      </c>
      <c r="X157" s="163">
        <v>2645</v>
      </c>
      <c r="Y157" s="163">
        <v>3055</v>
      </c>
      <c r="Z157" s="164">
        <f t="shared" si="139"/>
        <v>0.15500945179584114</v>
      </c>
      <c r="AA157" s="165">
        <f t="shared" si="132"/>
        <v>0.1157779401022645</v>
      </c>
      <c r="AB157" s="164">
        <f t="shared" si="140"/>
        <v>7.766069217411553E-4</v>
      </c>
    </row>
    <row r="158" spans="1:28" x14ac:dyDescent="0.25">
      <c r="A158" s="56"/>
      <c r="B158" s="162" t="s">
        <v>128</v>
      </c>
      <c r="C158" s="163">
        <v>141</v>
      </c>
      <c r="D158" s="163">
        <v>52</v>
      </c>
      <c r="E158" s="163">
        <v>48</v>
      </c>
      <c r="F158" s="163">
        <v>158</v>
      </c>
      <c r="G158" s="163">
        <v>129</v>
      </c>
      <c r="H158" s="163">
        <v>91</v>
      </c>
      <c r="I158" s="164">
        <f t="shared" si="133"/>
        <v>-0.29457364341085268</v>
      </c>
      <c r="J158" s="165">
        <f t="shared" si="134"/>
        <v>-0.35460992907801414</v>
      </c>
      <c r="K158" s="164">
        <f t="shared" si="135"/>
        <v>1.3116228522175796E-4</v>
      </c>
      <c r="L158" s="163">
        <v>225</v>
      </c>
      <c r="M158" s="163">
        <v>172</v>
      </c>
      <c r="N158" s="163">
        <v>176</v>
      </c>
      <c r="O158" s="163">
        <v>247</v>
      </c>
      <c r="P158" s="163">
        <v>234</v>
      </c>
      <c r="Q158" s="163">
        <v>237</v>
      </c>
      <c r="R158" s="164">
        <f t="shared" si="136"/>
        <v>1.2820512820512775E-2</v>
      </c>
      <c r="S158" s="165">
        <f t="shared" si="137"/>
        <v>5.3333333333333233E-2</v>
      </c>
      <c r="T158" s="164">
        <f t="shared" si="138"/>
        <v>7.3148554529006642E-5</v>
      </c>
      <c r="U158" s="163">
        <v>366</v>
      </c>
      <c r="V158" s="163">
        <v>224</v>
      </c>
      <c r="W158" s="163">
        <v>405</v>
      </c>
      <c r="X158" s="163">
        <v>363</v>
      </c>
      <c r="Y158" s="163">
        <v>328</v>
      </c>
      <c r="Z158" s="164">
        <f t="shared" si="139"/>
        <v>-9.6418732782369121E-2</v>
      </c>
      <c r="AA158" s="165">
        <f t="shared" si="132"/>
        <v>-0.10382513661202186</v>
      </c>
      <c r="AB158" s="164">
        <f t="shared" si="140"/>
        <v>8.3380383087102762E-5</v>
      </c>
    </row>
    <row r="159" spans="1:28" x14ac:dyDescent="0.25">
      <c r="A159" s="56"/>
      <c r="B159" s="162" t="s">
        <v>131</v>
      </c>
      <c r="C159" s="163">
        <v>205</v>
      </c>
      <c r="D159" s="163">
        <v>67</v>
      </c>
      <c r="E159" s="163">
        <v>58</v>
      </c>
      <c r="F159" s="163">
        <v>84</v>
      </c>
      <c r="G159" s="163">
        <v>130</v>
      </c>
      <c r="H159" s="163">
        <v>99</v>
      </c>
      <c r="I159" s="164">
        <f t="shared" si="133"/>
        <v>-0.2384615384615385</v>
      </c>
      <c r="J159" s="165">
        <f t="shared" si="134"/>
        <v>-0.51707317073170733</v>
      </c>
      <c r="K159" s="164">
        <f t="shared" si="135"/>
        <v>1.4269303557092348E-4</v>
      </c>
      <c r="L159" s="163">
        <v>617</v>
      </c>
      <c r="M159" s="163">
        <v>227</v>
      </c>
      <c r="N159" s="163">
        <v>250</v>
      </c>
      <c r="O159" s="163">
        <v>479</v>
      </c>
      <c r="P159" s="163">
        <v>595</v>
      </c>
      <c r="Q159" s="163">
        <v>374</v>
      </c>
      <c r="R159" s="164">
        <f t="shared" si="136"/>
        <v>-0.37142857142857144</v>
      </c>
      <c r="S159" s="165">
        <f t="shared" si="137"/>
        <v>-0.39384116693679094</v>
      </c>
      <c r="T159" s="164">
        <f t="shared" si="138"/>
        <v>1.1543274005843243E-4</v>
      </c>
      <c r="U159" s="163">
        <v>822</v>
      </c>
      <c r="V159" s="163">
        <v>308</v>
      </c>
      <c r="W159" s="163">
        <v>563</v>
      </c>
      <c r="X159" s="163">
        <v>725</v>
      </c>
      <c r="Y159" s="163">
        <v>473</v>
      </c>
      <c r="Z159" s="164">
        <f t="shared" si="139"/>
        <v>-0.34758620689655173</v>
      </c>
      <c r="AA159" s="165">
        <f t="shared" si="132"/>
        <v>-0.42457420924574207</v>
      </c>
      <c r="AB159" s="164">
        <f t="shared" si="140"/>
        <v>1.202406134152427E-4</v>
      </c>
    </row>
    <row r="160" spans="1:28" x14ac:dyDescent="0.25">
      <c r="A160" s="56"/>
      <c r="B160" s="168" t="s">
        <v>145</v>
      </c>
      <c r="C160" s="169">
        <f t="shared" ref="C160:H160" si="141">C152-SUM(C153:C159)</f>
        <v>4024</v>
      </c>
      <c r="D160" s="169">
        <f t="shared" si="141"/>
        <v>1137</v>
      </c>
      <c r="E160" s="169">
        <f t="shared" si="141"/>
        <v>2532</v>
      </c>
      <c r="F160" s="169">
        <f t="shared" si="141"/>
        <v>4543</v>
      </c>
      <c r="G160" s="169">
        <f t="shared" si="141"/>
        <v>4857</v>
      </c>
      <c r="H160" s="169">
        <f t="shared" si="141"/>
        <v>7222</v>
      </c>
      <c r="I160" s="170">
        <f t="shared" si="133"/>
        <v>0.48692608606135468</v>
      </c>
      <c r="J160" s="171">
        <f t="shared" si="134"/>
        <v>0.79473161033797224</v>
      </c>
      <c r="K160" s="170">
        <f t="shared" si="135"/>
        <v>1.0409384877709186E-2</v>
      </c>
      <c r="L160" s="169">
        <f t="shared" ref="L160:Q160" si="142">L152-SUM(L153:L159)</f>
        <v>9142</v>
      </c>
      <c r="M160" s="169">
        <f t="shared" si="142"/>
        <v>2923</v>
      </c>
      <c r="N160" s="169">
        <f t="shared" si="142"/>
        <v>4923</v>
      </c>
      <c r="O160" s="169">
        <f t="shared" si="142"/>
        <v>4425</v>
      </c>
      <c r="P160" s="169">
        <f t="shared" si="142"/>
        <v>6675</v>
      </c>
      <c r="Q160" s="169">
        <f t="shared" si="142"/>
        <v>7696</v>
      </c>
      <c r="R160" s="170">
        <f t="shared" si="136"/>
        <v>0.15295880149812735</v>
      </c>
      <c r="S160" s="171">
        <f t="shared" si="137"/>
        <v>-0.15817107853861301</v>
      </c>
      <c r="T160" s="170">
        <f t="shared" si="138"/>
        <v>2.3753218382077429E-3</v>
      </c>
      <c r="U160" s="169">
        <f>U152-SUM(U153:U159)</f>
        <v>13166</v>
      </c>
      <c r="V160" s="169">
        <f>V152-SUM(V153:V159)</f>
        <v>7455</v>
      </c>
      <c r="W160" s="169">
        <f>W152-SUM(W153:W159)</f>
        <v>8968</v>
      </c>
      <c r="X160" s="169">
        <f>X152-SUM(X153:X159)</f>
        <v>11532</v>
      </c>
      <c r="Y160" s="169">
        <f>Y152-SUM(Y153:Y159)</f>
        <v>14918</v>
      </c>
      <c r="Z160" s="170">
        <f t="shared" si="139"/>
        <v>0.2936177592785294</v>
      </c>
      <c r="AA160" s="171">
        <f t="shared" si="132"/>
        <v>0.13307002886222086</v>
      </c>
      <c r="AB160" s="170">
        <f t="shared" si="140"/>
        <v>3.7922821795530457E-3</v>
      </c>
    </row>
    <row r="161" spans="1:28" ht="6" customHeight="1" x14ac:dyDescent="0.25">
      <c r="A161" s="56"/>
      <c r="C161" s="79"/>
      <c r="D161" s="79"/>
      <c r="E161" s="79"/>
      <c r="F161" s="79"/>
      <c r="G161" s="79"/>
      <c r="H161" s="79"/>
      <c r="I161" s="79"/>
      <c r="L161" s="79"/>
      <c r="M161" s="79"/>
      <c r="N161" s="79"/>
      <c r="O161" s="79"/>
      <c r="P161" s="79"/>
      <c r="Q161" s="79"/>
      <c r="R161" s="79"/>
      <c r="U161" s="79"/>
      <c r="V161" s="79"/>
      <c r="W161" s="79"/>
      <c r="X161" s="79"/>
      <c r="Y161" s="79"/>
      <c r="Z161" s="79"/>
    </row>
    <row r="162" spans="1:28" ht="6" customHeight="1" x14ac:dyDescent="0.25">
      <c r="A162" s="56"/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</row>
    <row r="163" spans="1:28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5"/>
      <c r="R163" s="105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</row>
  </sheetData>
  <mergeCells count="3">
    <mergeCell ref="C5:K5"/>
    <mergeCell ref="L5:T5"/>
    <mergeCell ref="U5:AB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01C339-C916-467B-95D7-4EA0C3961B04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2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</row>
    <row r="5" spans="1:26" ht="6" customHeight="1" x14ac:dyDescent="0.25"/>
    <row r="6" spans="1:26" ht="15.75" x14ac:dyDescent="0.25">
      <c r="B6" s="181"/>
      <c r="C6" s="298" t="s">
        <v>62</v>
      </c>
      <c r="D6" s="299"/>
      <c r="E6" s="299"/>
      <c r="F6" s="299"/>
      <c r="G6" s="299"/>
      <c r="H6" s="299"/>
      <c r="I6" s="299"/>
      <c r="J6" s="299"/>
      <c r="K6" s="298" t="s">
        <v>61</v>
      </c>
      <c r="L6" s="299"/>
      <c r="M6" s="299"/>
      <c r="N6" s="299"/>
      <c r="O6" s="299"/>
      <c r="P6" s="299"/>
      <c r="Q6" s="299"/>
      <c r="R6" s="299"/>
      <c r="S6" s="298" t="s">
        <v>137</v>
      </c>
      <c r="T6" s="299"/>
      <c r="U6" s="299"/>
      <c r="V6" s="299"/>
      <c r="W6" s="299"/>
      <c r="X6" s="299"/>
      <c r="Y6" s="299"/>
      <c r="Z6" s="299"/>
    </row>
    <row r="7" spans="1:26" s="144" customFormat="1" ht="72" customHeight="1" x14ac:dyDescent="0.25">
      <c r="B7" s="145"/>
      <c r="C7" s="182">
        <f>D7-1</f>
        <v>2019</v>
      </c>
      <c r="D7" s="182">
        <f>E7-1</f>
        <v>2020</v>
      </c>
      <c r="E7" s="182">
        <f>F7-1</f>
        <v>2021</v>
      </c>
      <c r="F7" s="182">
        <f>G7-1</f>
        <v>2022</v>
      </c>
      <c r="G7" s="182">
        <v>2023</v>
      </c>
      <c r="H7" s="173" t="str">
        <f>CONCATENATE("var. ",RIGHT(G7,2),"/",RIGHT(F7,2))</f>
        <v>var. 23/22</v>
      </c>
      <c r="I7" s="173" t="str">
        <f>CONCATENATE("var. ",RIGHT(G7,2),"/",RIGHT(C7,2))</f>
        <v>var. 23/19</v>
      </c>
      <c r="J7" s="173" t="str">
        <f>CONCATENATE("Cuota s/ total lugares de residencia ",RIGHT(G7,4))</f>
        <v>Cuota s/ total lugares de residencia 2023</v>
      </c>
      <c r="K7" s="182">
        <f>L7-1</f>
        <v>2019</v>
      </c>
      <c r="L7" s="182">
        <f>M7-1</f>
        <v>2020</v>
      </c>
      <c r="M7" s="182">
        <f>N7-1</f>
        <v>2021</v>
      </c>
      <c r="N7" s="182">
        <f>O7-1</f>
        <v>2022</v>
      </c>
      <c r="O7" s="182">
        <v>2023</v>
      </c>
      <c r="P7" s="173" t="str">
        <f>CONCATENATE("var. ",RIGHT(O7,2),"/",RIGHT(N7,2))</f>
        <v>var. 23/22</v>
      </c>
      <c r="Q7" s="173" t="str">
        <f>CONCATENATE("var. ",RIGHT(O7,2),"/",RIGHT(K7,2))</f>
        <v>var. 23/19</v>
      </c>
      <c r="R7" s="173" t="str">
        <f>CONCATENATE("Cuota s/ total lugares de residencia ",RIGHT(O7,4))</f>
        <v>Cuota s/ total lugares de residencia 2023</v>
      </c>
      <c r="S7" s="182">
        <f>T7-1</f>
        <v>2019</v>
      </c>
      <c r="T7" s="182">
        <f>U7-1</f>
        <v>2020</v>
      </c>
      <c r="U7" s="182">
        <f>V7-1</f>
        <v>2021</v>
      </c>
      <c r="V7" s="182">
        <f>W7-1</f>
        <v>2022</v>
      </c>
      <c r="W7" s="182">
        <v>2023</v>
      </c>
      <c r="X7" s="173" t="str">
        <f>CONCATENATE("var. ",RIGHT(W7,2),"/",RIGHT(V7,2))</f>
        <v>var. 23/22</v>
      </c>
      <c r="Y7" s="173" t="str">
        <f>CONCATENATE("var. ",RIGHT(W7,2),"/",RIGHT(S7,2))</f>
        <v>var. 23/19</v>
      </c>
      <c r="Z7" s="173" t="str">
        <f>CONCATENATE("Cuota s/ total lugares de residencia ",RIGHT(U7,4))</f>
        <v>Cuota s/ total lugares de residencia 2021</v>
      </c>
    </row>
    <row r="8" spans="1:26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</row>
    <row r="9" spans="1:26" x14ac:dyDescent="0.25">
      <c r="A9" s="1" t="s">
        <v>0</v>
      </c>
      <c r="B9" s="154" t="s">
        <v>68</v>
      </c>
      <c r="C9" s="176">
        <f>C10+C13</f>
        <v>742048</v>
      </c>
      <c r="D9" s="176">
        <f>D10+D13</f>
        <v>244233</v>
      </c>
      <c r="E9" s="176">
        <f>E10+E13</f>
        <v>332855</v>
      </c>
      <c r="F9" s="176">
        <f>F10+F13</f>
        <v>672483</v>
      </c>
      <c r="G9" s="176">
        <f>G10+G13</f>
        <v>738404</v>
      </c>
      <c r="H9" s="177">
        <f>IFERROR(G9/F9-1,"-")</f>
        <v>9.8026269809050826E-2</v>
      </c>
      <c r="I9" s="177">
        <f>IFERROR(G9/C9-1,"-")</f>
        <v>-4.9107335374530825E-3</v>
      </c>
      <c r="J9" s="177">
        <f>G9/G$9</f>
        <v>1</v>
      </c>
      <c r="K9" s="176">
        <f>K10+K13</f>
        <v>2826140</v>
      </c>
      <c r="L9" s="176">
        <f>L10+L13</f>
        <v>956053</v>
      </c>
      <c r="M9" s="176">
        <f>M10+M13</f>
        <v>1525176</v>
      </c>
      <c r="N9" s="176">
        <f>N10+N13</f>
        <v>3104390</v>
      </c>
      <c r="O9" s="176">
        <f>O10+O13</f>
        <v>3350154</v>
      </c>
      <c r="P9" s="177">
        <f>IFERROR(O9/N9-1,"-")</f>
        <v>7.9166599557400907E-2</v>
      </c>
      <c r="Q9" s="177">
        <f>IFERROR(O9/K9-1,"-")</f>
        <v>0.18541685832973598</v>
      </c>
      <c r="R9" s="177">
        <f>O9/O$9</f>
        <v>1</v>
      </c>
      <c r="S9" s="176">
        <f>S10+S13</f>
        <v>3568188</v>
      </c>
      <c r="T9" s="176">
        <f>T10+T13</f>
        <v>1200286</v>
      </c>
      <c r="U9" s="176">
        <f>U10+U13</f>
        <v>1858031</v>
      </c>
      <c r="V9" s="176">
        <f>V10+V13</f>
        <v>3776873</v>
      </c>
      <c r="W9" s="176">
        <f>W10+W13</f>
        <v>4088558</v>
      </c>
      <c r="X9" s="177">
        <f>IFERROR(W9/V9-1,"-")</f>
        <v>8.2524617587088622E-2</v>
      </c>
      <c r="Y9" s="177">
        <f>IFERROR(W9/S9-1,"-")</f>
        <v>0.14583592568552994</v>
      </c>
      <c r="Z9" s="177">
        <f t="shared" ref="Z9:Z21" si="0">U9/U$9</f>
        <v>1</v>
      </c>
    </row>
    <row r="10" spans="1:26" x14ac:dyDescent="0.25">
      <c r="A10" s="1" t="s">
        <v>96</v>
      </c>
      <c r="B10" s="157" t="s">
        <v>97</v>
      </c>
      <c r="C10" s="158">
        <v>188231</v>
      </c>
      <c r="D10" s="158">
        <v>79595</v>
      </c>
      <c r="E10" s="158">
        <v>119848</v>
      </c>
      <c r="F10" s="158">
        <v>173672</v>
      </c>
      <c r="G10" s="158">
        <v>206738</v>
      </c>
      <c r="H10" s="159">
        <f>IFERROR(G10/F10-1,"-")</f>
        <v>0.1903933852319315</v>
      </c>
      <c r="I10" s="160">
        <f t="shared" ref="I10:I73" si="1">IFERROR(G10/C10-1,"-")</f>
        <v>9.8320680440522557E-2</v>
      </c>
      <c r="J10" s="159">
        <f>G10/G$9</f>
        <v>0.27997952340453192</v>
      </c>
      <c r="K10" s="158">
        <v>674588</v>
      </c>
      <c r="L10" s="158">
        <v>297299</v>
      </c>
      <c r="M10" s="158">
        <v>549418</v>
      </c>
      <c r="N10" s="158">
        <v>688398</v>
      </c>
      <c r="O10" s="158">
        <v>674557</v>
      </c>
      <c r="P10" s="159">
        <f>IFERROR(O10/N10-1,"-")</f>
        <v>-2.0106101412264432E-2</v>
      </c>
      <c r="Q10" s="160">
        <f t="shared" ref="Q10:Q21" si="2">IFERROR(O10/K10-1,"-")</f>
        <v>-4.5953974870616143E-5</v>
      </c>
      <c r="R10" s="159">
        <f>O10/O$9</f>
        <v>0.20135104236999254</v>
      </c>
      <c r="S10" s="158">
        <v>862819</v>
      </c>
      <c r="T10" s="158">
        <v>376894</v>
      </c>
      <c r="U10" s="158">
        <v>669266</v>
      </c>
      <c r="V10" s="158">
        <v>862070</v>
      </c>
      <c r="W10" s="158">
        <v>881295</v>
      </c>
      <c r="X10" s="159">
        <f>IFERROR(W10/V10-1,"-")</f>
        <v>2.2300973238832178E-2</v>
      </c>
      <c r="Y10" s="160">
        <f t="shared" ref="Y10:Y21" si="3">IFERROR(W10/S10-1,"-")</f>
        <v>2.1413529372904305E-2</v>
      </c>
      <c r="Z10" s="159">
        <f t="shared" si="0"/>
        <v>0.36020174044458891</v>
      </c>
    </row>
    <row r="11" spans="1:26" x14ac:dyDescent="0.25">
      <c r="A11" s="161" t="s">
        <v>103</v>
      </c>
      <c r="B11" s="162" t="s">
        <v>103</v>
      </c>
      <c r="C11" s="163">
        <v>91591</v>
      </c>
      <c r="D11" s="163">
        <v>38726</v>
      </c>
      <c r="E11" s="163">
        <v>76913</v>
      </c>
      <c r="F11" s="163">
        <v>97401</v>
      </c>
      <c r="G11" s="163">
        <v>116854</v>
      </c>
      <c r="H11" s="164">
        <f>IFERROR(G11/F11-1,"-")</f>
        <v>0.19972074208683699</v>
      </c>
      <c r="I11" s="165">
        <f t="shared" si="1"/>
        <v>0.27582404384710291</v>
      </c>
      <c r="J11" s="164">
        <f>G11/G$9</f>
        <v>0.15825212214451709</v>
      </c>
      <c r="K11" s="163">
        <v>220823</v>
      </c>
      <c r="L11" s="163">
        <v>112436</v>
      </c>
      <c r="M11" s="163">
        <v>248239</v>
      </c>
      <c r="N11" s="163">
        <v>235468</v>
      </c>
      <c r="O11" s="163">
        <v>223216</v>
      </c>
      <c r="P11" s="164">
        <f>IFERROR(O11/N11-1,"-")</f>
        <v>-5.2032547947067131E-2</v>
      </c>
      <c r="Q11" s="165">
        <f t="shared" si="2"/>
        <v>1.083673349243508E-2</v>
      </c>
      <c r="R11" s="164">
        <f>O11/O$9</f>
        <v>6.6628578865329774E-2</v>
      </c>
      <c r="S11" s="163">
        <v>312414</v>
      </c>
      <c r="T11" s="163">
        <v>151162</v>
      </c>
      <c r="U11" s="163">
        <v>325152</v>
      </c>
      <c r="V11" s="163">
        <v>332869</v>
      </c>
      <c r="W11" s="163">
        <v>340070</v>
      </c>
      <c r="X11" s="164">
        <f>IFERROR(W11/V11-1,"-")</f>
        <v>2.1633134956995148E-2</v>
      </c>
      <c r="Y11" s="165">
        <f t="shared" si="3"/>
        <v>8.8523561684175522E-2</v>
      </c>
      <c r="Z11" s="164">
        <f t="shared" si="0"/>
        <v>0.17499815665077709</v>
      </c>
    </row>
    <row r="12" spans="1:26" x14ac:dyDescent="0.25">
      <c r="A12" s="161" t="s">
        <v>100</v>
      </c>
      <c r="B12" s="162" t="s">
        <v>100</v>
      </c>
      <c r="C12" s="163">
        <v>96640</v>
      </c>
      <c r="D12" s="163">
        <v>40869</v>
      </c>
      <c r="E12" s="163">
        <v>42935</v>
      </c>
      <c r="F12" s="163">
        <v>76271</v>
      </c>
      <c r="G12" s="163">
        <v>89884</v>
      </c>
      <c r="H12" s="164">
        <f>IFERROR(G12/F12-1,"-")</f>
        <v>0.17848199184486901</v>
      </c>
      <c r="I12" s="165">
        <f t="shared" si="1"/>
        <v>-6.990894039735096E-2</v>
      </c>
      <c r="J12" s="164">
        <f>G12/G$9</f>
        <v>0.12172740126001484</v>
      </c>
      <c r="K12" s="163">
        <v>453765</v>
      </c>
      <c r="L12" s="163">
        <v>184863</v>
      </c>
      <c r="M12" s="163">
        <v>301179</v>
      </c>
      <c r="N12" s="163">
        <v>452930</v>
      </c>
      <c r="O12" s="163">
        <v>451341</v>
      </c>
      <c r="P12" s="164">
        <f>IFERROR(O12/N12-1,"-")</f>
        <v>-3.5082683858432828E-3</v>
      </c>
      <c r="Q12" s="165">
        <f t="shared" si="2"/>
        <v>-5.3419721662093522E-3</v>
      </c>
      <c r="R12" s="164">
        <f>O12/O$9</f>
        <v>0.13472246350466277</v>
      </c>
      <c r="S12" s="163">
        <v>550405</v>
      </c>
      <c r="T12" s="163">
        <v>225732</v>
      </c>
      <c r="U12" s="163">
        <v>344114</v>
      </c>
      <c r="V12" s="163">
        <v>529201</v>
      </c>
      <c r="W12" s="163">
        <v>541225</v>
      </c>
      <c r="X12" s="164">
        <f>IFERROR(W12/V12-1,"-")</f>
        <v>2.272104550066989E-2</v>
      </c>
      <c r="Y12" s="165">
        <f t="shared" si="3"/>
        <v>-1.6678627556072301E-2</v>
      </c>
      <c r="Z12" s="164">
        <f t="shared" si="0"/>
        <v>0.18520358379381183</v>
      </c>
    </row>
    <row r="13" spans="1:26" x14ac:dyDescent="0.25">
      <c r="A13" s="1" t="s">
        <v>146</v>
      </c>
      <c r="B13" s="157" t="s">
        <v>107</v>
      </c>
      <c r="C13" s="158">
        <v>553817</v>
      </c>
      <c r="D13" s="158">
        <v>164638</v>
      </c>
      <c r="E13" s="158">
        <v>213007</v>
      </c>
      <c r="F13" s="158">
        <v>498811</v>
      </c>
      <c r="G13" s="158">
        <v>531666</v>
      </c>
      <c r="H13" s="159">
        <f>IFERROR(G13/F13-1,"-")</f>
        <v>6.5866630848157026E-2</v>
      </c>
      <c r="I13" s="160">
        <f t="shared" si="1"/>
        <v>-3.999696650698692E-2</v>
      </c>
      <c r="J13" s="159">
        <f>G13/G$9</f>
        <v>0.72002047659546808</v>
      </c>
      <c r="K13" s="158">
        <v>2151552</v>
      </c>
      <c r="L13" s="158">
        <v>658754</v>
      </c>
      <c r="M13" s="158">
        <v>975758</v>
      </c>
      <c r="N13" s="158">
        <v>2415992</v>
      </c>
      <c r="O13" s="158">
        <v>2675597</v>
      </c>
      <c r="P13" s="159">
        <f>IFERROR(O13/N13-1,"-")</f>
        <v>0.10745275646608099</v>
      </c>
      <c r="Q13" s="160">
        <f t="shared" si="2"/>
        <v>0.24356603977036118</v>
      </c>
      <c r="R13" s="159">
        <f>O13/O$9</f>
        <v>0.79864895763000743</v>
      </c>
      <c r="S13" s="158">
        <v>2705369</v>
      </c>
      <c r="T13" s="158">
        <v>823392</v>
      </c>
      <c r="U13" s="158">
        <v>1188765</v>
      </c>
      <c r="V13" s="158">
        <v>2914803</v>
      </c>
      <c r="W13" s="158">
        <v>3207263</v>
      </c>
      <c r="X13" s="159">
        <f>IFERROR(W13/V13-1,"-")</f>
        <v>0.10033611190876357</v>
      </c>
      <c r="Y13" s="160">
        <f t="shared" si="3"/>
        <v>0.18551776116307983</v>
      </c>
      <c r="Z13" s="159">
        <f t="shared" si="0"/>
        <v>0.63979825955541103</v>
      </c>
    </row>
    <row r="14" spans="1:26" x14ac:dyDescent="0.25">
      <c r="A14" s="161" t="s">
        <v>110</v>
      </c>
      <c r="B14" s="162" t="s">
        <v>110</v>
      </c>
      <c r="C14" s="163">
        <v>196809</v>
      </c>
      <c r="D14" s="163">
        <v>55984</v>
      </c>
      <c r="E14" s="163">
        <v>51463</v>
      </c>
      <c r="F14" s="163">
        <v>185404</v>
      </c>
      <c r="G14" s="163">
        <v>205688</v>
      </c>
      <c r="H14" s="164">
        <f t="shared" ref="H14:H21" si="4">IFERROR(G14/F14-1,"-")</f>
        <v>0.1094043278462169</v>
      </c>
      <c r="I14" s="165">
        <f t="shared" si="1"/>
        <v>4.5114806741561653E-2</v>
      </c>
      <c r="J14" s="164">
        <f t="shared" ref="J14:J21" si="5">G14/G$9</f>
        <v>0.27855753760813862</v>
      </c>
      <c r="K14" s="163">
        <v>957287</v>
      </c>
      <c r="L14" s="163">
        <v>260474</v>
      </c>
      <c r="M14" s="163">
        <v>284717</v>
      </c>
      <c r="N14" s="163">
        <v>1132692</v>
      </c>
      <c r="O14" s="163">
        <v>1254072</v>
      </c>
      <c r="P14" s="164">
        <f t="shared" ref="P14:P21" si="6">IFERROR(O14/N14-1,"-")</f>
        <v>0.10716064031528427</v>
      </c>
      <c r="Q14" s="165">
        <f t="shared" si="2"/>
        <v>0.31002719142744017</v>
      </c>
      <c r="R14" s="164">
        <f t="shared" ref="R14:R21" si="7">O14/O$9</f>
        <v>0.37433264261881694</v>
      </c>
      <c r="S14" s="163">
        <v>1154096</v>
      </c>
      <c r="T14" s="163">
        <v>316458</v>
      </c>
      <c r="U14" s="163">
        <v>336180</v>
      </c>
      <c r="V14" s="163">
        <v>1318096</v>
      </c>
      <c r="W14" s="163">
        <v>1459760</v>
      </c>
      <c r="X14" s="164">
        <f t="shared" ref="X14:X21" si="8">IFERROR(W14/V14-1,"-")</f>
        <v>0.10747623845304144</v>
      </c>
      <c r="Y14" s="165">
        <f t="shared" si="3"/>
        <v>0.26485145083251305</v>
      </c>
      <c r="Z14" s="164">
        <f t="shared" si="0"/>
        <v>0.18093347204648361</v>
      </c>
    </row>
    <row r="15" spans="1:26" x14ac:dyDescent="0.25">
      <c r="A15" s="161" t="s">
        <v>113</v>
      </c>
      <c r="B15" s="162" t="s">
        <v>113</v>
      </c>
      <c r="C15" s="163">
        <v>82343</v>
      </c>
      <c r="D15" s="163">
        <v>24167</v>
      </c>
      <c r="E15" s="163">
        <v>38221</v>
      </c>
      <c r="F15" s="163">
        <v>64721</v>
      </c>
      <c r="G15" s="163">
        <v>72627</v>
      </c>
      <c r="H15" s="164">
        <f t="shared" si="4"/>
        <v>0.12215509649109246</v>
      </c>
      <c r="I15" s="165">
        <f t="shared" si="1"/>
        <v>-0.11799424359083344</v>
      </c>
      <c r="J15" s="164">
        <f t="shared" si="5"/>
        <v>9.8356726128244157E-2</v>
      </c>
      <c r="K15" s="163">
        <v>333618</v>
      </c>
      <c r="L15" s="163">
        <v>92917</v>
      </c>
      <c r="M15" s="163">
        <v>156330</v>
      </c>
      <c r="N15" s="163">
        <v>274306</v>
      </c>
      <c r="O15" s="163">
        <v>309168</v>
      </c>
      <c r="P15" s="164">
        <f t="shared" si="6"/>
        <v>0.12709164218063029</v>
      </c>
      <c r="Q15" s="165">
        <f t="shared" si="2"/>
        <v>-7.3287412549682518E-2</v>
      </c>
      <c r="R15" s="164">
        <f t="shared" si="7"/>
        <v>9.228471288185558E-2</v>
      </c>
      <c r="S15" s="163">
        <v>415961</v>
      </c>
      <c r="T15" s="163">
        <v>117084</v>
      </c>
      <c r="U15" s="163">
        <v>194551</v>
      </c>
      <c r="V15" s="163">
        <v>339027</v>
      </c>
      <c r="W15" s="163">
        <v>381795</v>
      </c>
      <c r="X15" s="164">
        <f t="shared" si="8"/>
        <v>0.126149244750418</v>
      </c>
      <c r="Y15" s="165">
        <f t="shared" si="3"/>
        <v>-8.213750808369058E-2</v>
      </c>
      <c r="Z15" s="164">
        <f t="shared" si="0"/>
        <v>0.10470815610719089</v>
      </c>
    </row>
    <row r="16" spans="1:26" x14ac:dyDescent="0.25">
      <c r="A16" s="161" t="s">
        <v>116</v>
      </c>
      <c r="B16" s="162" t="s">
        <v>116</v>
      </c>
      <c r="C16" s="163">
        <v>31220</v>
      </c>
      <c r="D16" s="163">
        <v>11046</v>
      </c>
      <c r="E16" s="163">
        <v>21498</v>
      </c>
      <c r="F16" s="163">
        <v>31998</v>
      </c>
      <c r="G16" s="163">
        <v>34482</v>
      </c>
      <c r="H16" s="164">
        <f t="shared" si="4"/>
        <v>7.7629851865741673E-2</v>
      </c>
      <c r="I16" s="165">
        <f t="shared" si="1"/>
        <v>0.10448430493273553</v>
      </c>
      <c r="J16" s="164">
        <f t="shared" si="5"/>
        <v>4.6698013553556045E-2</v>
      </c>
      <c r="K16" s="163">
        <v>107850</v>
      </c>
      <c r="L16" s="163">
        <v>37740</v>
      </c>
      <c r="M16" s="163">
        <v>83736</v>
      </c>
      <c r="N16" s="163">
        <v>134432</v>
      </c>
      <c r="O16" s="163">
        <v>142823</v>
      </c>
      <c r="P16" s="164">
        <f t="shared" si="6"/>
        <v>6.2418174244227576E-2</v>
      </c>
      <c r="Q16" s="165">
        <f t="shared" si="2"/>
        <v>0.32427445526193788</v>
      </c>
      <c r="R16" s="164">
        <f t="shared" si="7"/>
        <v>4.2631771554382275E-2</v>
      </c>
      <c r="S16" s="163">
        <v>139070</v>
      </c>
      <c r="T16" s="163">
        <v>48786</v>
      </c>
      <c r="U16" s="163">
        <v>105234</v>
      </c>
      <c r="V16" s="163">
        <v>166430</v>
      </c>
      <c r="W16" s="163">
        <v>177305</v>
      </c>
      <c r="X16" s="164">
        <f t="shared" si="8"/>
        <v>6.5342786757195181E-2</v>
      </c>
      <c r="Y16" s="165">
        <f t="shared" si="3"/>
        <v>0.27493348673329976</v>
      </c>
      <c r="Z16" s="164">
        <f t="shared" si="0"/>
        <v>5.6637375802664217E-2</v>
      </c>
    </row>
    <row r="17" spans="1:26" x14ac:dyDescent="0.25">
      <c r="A17" s="161" t="s">
        <v>123</v>
      </c>
      <c r="B17" s="162" t="s">
        <v>123</v>
      </c>
      <c r="C17" s="163">
        <v>15420</v>
      </c>
      <c r="D17" s="163">
        <v>4317</v>
      </c>
      <c r="E17" s="163">
        <v>10076</v>
      </c>
      <c r="F17" s="163">
        <v>19335</v>
      </c>
      <c r="G17" s="163">
        <v>14809</v>
      </c>
      <c r="H17" s="164">
        <f t="shared" si="4"/>
        <v>-0.23408326868373419</v>
      </c>
      <c r="I17" s="165">
        <f t="shared" si="1"/>
        <v>-3.9623865110246403E-2</v>
      </c>
      <c r="J17" s="164">
        <f t="shared" si="5"/>
        <v>2.0055416817893728E-2</v>
      </c>
      <c r="K17" s="163">
        <v>76338</v>
      </c>
      <c r="L17" s="163">
        <v>23237</v>
      </c>
      <c r="M17" s="163">
        <v>56946</v>
      </c>
      <c r="N17" s="163">
        <v>104116</v>
      </c>
      <c r="O17" s="163">
        <v>102844</v>
      </c>
      <c r="P17" s="164">
        <f t="shared" si="6"/>
        <v>-1.2217142418072147E-2</v>
      </c>
      <c r="Q17" s="165">
        <f t="shared" si="2"/>
        <v>0.34721894731326475</v>
      </c>
      <c r="R17" s="164">
        <f t="shared" si="7"/>
        <v>3.0698290287550962E-2</v>
      </c>
      <c r="S17" s="163">
        <v>91758</v>
      </c>
      <c r="T17" s="163">
        <v>27554</v>
      </c>
      <c r="U17" s="163">
        <v>67022</v>
      </c>
      <c r="V17" s="163">
        <v>123451</v>
      </c>
      <c r="W17" s="163">
        <v>117653</v>
      </c>
      <c r="X17" s="164">
        <f t="shared" si="8"/>
        <v>-4.6966002705526866E-2</v>
      </c>
      <c r="Y17" s="165">
        <f t="shared" si="3"/>
        <v>0.28220972558251045</v>
      </c>
      <c r="Z17" s="164">
        <f t="shared" si="0"/>
        <v>3.6071518720624147E-2</v>
      </c>
    </row>
    <row r="18" spans="1:26" x14ac:dyDescent="0.25">
      <c r="A18" s="161" t="s">
        <v>119</v>
      </c>
      <c r="B18" s="162" t="s">
        <v>119</v>
      </c>
      <c r="C18" s="163">
        <v>12290</v>
      </c>
      <c r="D18" s="163">
        <v>5016</v>
      </c>
      <c r="E18" s="163">
        <v>6294</v>
      </c>
      <c r="F18" s="163">
        <v>10411</v>
      </c>
      <c r="G18" s="163">
        <v>10569</v>
      </c>
      <c r="H18" s="164">
        <f t="shared" si="4"/>
        <v>1.5176255883200485E-2</v>
      </c>
      <c r="I18" s="165">
        <f t="shared" si="1"/>
        <v>-0.14003254678600485</v>
      </c>
      <c r="J18" s="164">
        <f t="shared" si="5"/>
        <v>1.4313302744838869E-2</v>
      </c>
      <c r="K18" s="163">
        <v>106564</v>
      </c>
      <c r="L18" s="163">
        <v>43640</v>
      </c>
      <c r="M18" s="163">
        <v>77431</v>
      </c>
      <c r="N18" s="163">
        <v>120097</v>
      </c>
      <c r="O18" s="163">
        <v>123841</v>
      </c>
      <c r="P18" s="164">
        <f t="shared" si="6"/>
        <v>3.1174800369701217E-2</v>
      </c>
      <c r="Q18" s="165">
        <f t="shared" si="2"/>
        <v>0.16212792312600888</v>
      </c>
      <c r="R18" s="164">
        <f t="shared" si="7"/>
        <v>3.6965763364907998E-2</v>
      </c>
      <c r="S18" s="163">
        <v>118854</v>
      </c>
      <c r="T18" s="163">
        <v>48656</v>
      </c>
      <c r="U18" s="163">
        <v>83725</v>
      </c>
      <c r="V18" s="163">
        <v>130508</v>
      </c>
      <c r="W18" s="163">
        <v>134410</v>
      </c>
      <c r="X18" s="164">
        <f t="shared" si="8"/>
        <v>2.9898550280442526E-2</v>
      </c>
      <c r="Y18" s="165">
        <f t="shared" si="3"/>
        <v>0.13088326854796639</v>
      </c>
      <c r="Z18" s="164">
        <f t="shared" si="0"/>
        <v>4.5061142682764711E-2</v>
      </c>
    </row>
    <row r="19" spans="1:26" x14ac:dyDescent="0.25">
      <c r="A19" s="161" t="s">
        <v>128</v>
      </c>
      <c r="B19" s="162" t="s">
        <v>128</v>
      </c>
      <c r="C19" s="163">
        <v>12396</v>
      </c>
      <c r="D19" s="163">
        <v>3325</v>
      </c>
      <c r="E19" s="163">
        <v>2149</v>
      </c>
      <c r="F19" s="163">
        <v>5595</v>
      </c>
      <c r="G19" s="163">
        <v>6021</v>
      </c>
      <c r="H19" s="164">
        <f t="shared" si="4"/>
        <v>7.6139410187667567E-2</v>
      </c>
      <c r="I19" s="165">
        <f t="shared" si="1"/>
        <v>-0.51427879961277834</v>
      </c>
      <c r="J19" s="164">
        <f t="shared" si="5"/>
        <v>8.154072838175307E-3</v>
      </c>
      <c r="K19" s="163">
        <v>32067</v>
      </c>
      <c r="L19" s="163">
        <v>14961</v>
      </c>
      <c r="M19" s="163">
        <v>12822</v>
      </c>
      <c r="N19" s="163">
        <v>35340</v>
      </c>
      <c r="O19" s="163">
        <v>38436</v>
      </c>
      <c r="P19" s="164">
        <f t="shared" si="6"/>
        <v>8.7606112054329444E-2</v>
      </c>
      <c r="Q19" s="165">
        <f t="shared" si="2"/>
        <v>0.19861539900832637</v>
      </c>
      <c r="R19" s="164">
        <f t="shared" si="7"/>
        <v>1.147290542464615E-2</v>
      </c>
      <c r="S19" s="163">
        <v>44463</v>
      </c>
      <c r="T19" s="163">
        <v>18286</v>
      </c>
      <c r="U19" s="163">
        <v>14971</v>
      </c>
      <c r="V19" s="163">
        <v>40935</v>
      </c>
      <c r="W19" s="163">
        <v>44457</v>
      </c>
      <c r="X19" s="164">
        <f t="shared" si="8"/>
        <v>8.6038842066691101E-2</v>
      </c>
      <c r="Y19" s="165">
        <f t="shared" si="3"/>
        <v>-1.3494366102151378E-4</v>
      </c>
      <c r="Z19" s="164">
        <f t="shared" si="0"/>
        <v>8.0574543697064255E-3</v>
      </c>
    </row>
    <row r="20" spans="1:26" x14ac:dyDescent="0.25">
      <c r="A20" s="161" t="s">
        <v>131</v>
      </c>
      <c r="B20" s="162" t="s">
        <v>131</v>
      </c>
      <c r="C20" s="163">
        <v>10950</v>
      </c>
      <c r="D20" s="163">
        <v>3428</v>
      </c>
      <c r="E20" s="163">
        <v>1763</v>
      </c>
      <c r="F20" s="163">
        <v>3453</v>
      </c>
      <c r="G20" s="163">
        <v>4406</v>
      </c>
      <c r="H20" s="164">
        <f t="shared" si="4"/>
        <v>0.27599189110918032</v>
      </c>
      <c r="I20" s="165">
        <f t="shared" si="1"/>
        <v>-0.59762557077625567</v>
      </c>
      <c r="J20" s="164">
        <f t="shared" si="5"/>
        <v>5.9669232561037049E-3</v>
      </c>
      <c r="K20" s="163">
        <v>49151</v>
      </c>
      <c r="L20" s="163">
        <v>22112</v>
      </c>
      <c r="M20" s="163">
        <v>10721</v>
      </c>
      <c r="N20" s="163">
        <v>31821</v>
      </c>
      <c r="O20" s="163">
        <v>40312</v>
      </c>
      <c r="P20" s="164">
        <f t="shared" si="6"/>
        <v>0.26683636592187554</v>
      </c>
      <c r="Q20" s="165">
        <f t="shared" si="2"/>
        <v>-0.17983357408801448</v>
      </c>
      <c r="R20" s="164">
        <f t="shared" si="7"/>
        <v>1.2032879682545936E-2</v>
      </c>
      <c r="S20" s="163">
        <v>60101</v>
      </c>
      <c r="T20" s="163">
        <v>25540</v>
      </c>
      <c r="U20" s="163">
        <v>12484</v>
      </c>
      <c r="V20" s="163">
        <v>35274</v>
      </c>
      <c r="W20" s="163">
        <v>44718</v>
      </c>
      <c r="X20" s="164">
        <f t="shared" si="8"/>
        <v>0.26773260758632422</v>
      </c>
      <c r="Y20" s="165">
        <f t="shared" si="3"/>
        <v>-0.25595247999201343</v>
      </c>
      <c r="Z20" s="164">
        <f t="shared" si="0"/>
        <v>6.7189406420022054E-3</v>
      </c>
    </row>
    <row r="21" spans="1:26" x14ac:dyDescent="0.25">
      <c r="A21" s="167" t="s">
        <v>145</v>
      </c>
      <c r="B21" s="168" t="s">
        <v>145</v>
      </c>
      <c r="C21" s="169">
        <f>C13-SUM(C14:C20)</f>
        <v>192389</v>
      </c>
      <c r="D21" s="169">
        <f>D13-SUM(D14:D20)</f>
        <v>57355</v>
      </c>
      <c r="E21" s="169">
        <f>E13-SUM(E14:E20)</f>
        <v>81543</v>
      </c>
      <c r="F21" s="169">
        <f>F13-SUM(F14:F20)</f>
        <v>177894</v>
      </c>
      <c r="G21" s="169">
        <f>G13-SUM(G14:G20)</f>
        <v>183064</v>
      </c>
      <c r="H21" s="170">
        <f t="shared" si="4"/>
        <v>2.9062250553700597E-2</v>
      </c>
      <c r="I21" s="171">
        <f t="shared" si="1"/>
        <v>-4.8469507092401387E-2</v>
      </c>
      <c r="J21" s="170">
        <f t="shared" si="5"/>
        <v>0.24791848364851762</v>
      </c>
      <c r="K21" s="169">
        <f>K13-SUM(K14:K20)</f>
        <v>488677</v>
      </c>
      <c r="L21" s="169">
        <f>L13-SUM(L14:L20)</f>
        <v>163673</v>
      </c>
      <c r="M21" s="169">
        <f>M13-SUM(M14:M20)</f>
        <v>293055</v>
      </c>
      <c r="N21" s="169">
        <f>N13-SUM(N14:N20)</f>
        <v>583188</v>
      </c>
      <c r="O21" s="169">
        <f>O13-SUM(O14:O20)</f>
        <v>664101</v>
      </c>
      <c r="P21" s="170">
        <f t="shared" si="6"/>
        <v>0.13874256671947993</v>
      </c>
      <c r="Q21" s="171">
        <f t="shared" si="2"/>
        <v>0.35897740225138497</v>
      </c>
      <c r="R21" s="170">
        <f t="shared" si="7"/>
        <v>0.19822999181530163</v>
      </c>
      <c r="S21" s="169">
        <f>S13-SUM(S14:S20)</f>
        <v>681066</v>
      </c>
      <c r="T21" s="169">
        <f>T13-SUM(T14:T20)</f>
        <v>221028</v>
      </c>
      <c r="U21" s="169">
        <f>U13-SUM(U14:U20)</f>
        <v>374598</v>
      </c>
      <c r="V21" s="169">
        <f>V13-SUM(V14:V20)</f>
        <v>761082</v>
      </c>
      <c r="W21" s="169">
        <f>W13-SUM(W14:W20)</f>
        <v>847165</v>
      </c>
      <c r="X21" s="170">
        <f t="shared" si="8"/>
        <v>0.11310607792590033</v>
      </c>
      <c r="Y21" s="171">
        <f t="shared" si="3"/>
        <v>0.24388091609330087</v>
      </c>
      <c r="Z21" s="170">
        <f t="shared" si="0"/>
        <v>0.20161019918397485</v>
      </c>
    </row>
    <row r="22" spans="1:26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151"/>
    </row>
    <row r="23" spans="1:26" x14ac:dyDescent="0.25">
      <c r="A23" s="1" t="s">
        <v>0</v>
      </c>
      <c r="B23" s="154" t="s">
        <v>68</v>
      </c>
      <c r="C23" s="176">
        <f>C24+C27</f>
        <v>214232</v>
      </c>
      <c r="D23" s="176">
        <f>D24+D27</f>
        <v>42852</v>
      </c>
      <c r="E23" s="176">
        <f>E24+E27</f>
        <v>64946</v>
      </c>
      <c r="F23" s="176">
        <f>F24+F27</f>
        <v>165265</v>
      </c>
      <c r="G23" s="176">
        <f>G24+G27</f>
        <v>165616</v>
      </c>
      <c r="H23" s="177">
        <f>IFERROR(G23/F23-1,"-")</f>
        <v>2.1238616767009777E-3</v>
      </c>
      <c r="I23" s="177">
        <f t="shared" si="1"/>
        <v>-0.22693155084207772</v>
      </c>
      <c r="J23" s="177">
        <f>G23/G$9</f>
        <v>0.22428914252902205</v>
      </c>
      <c r="K23" s="176">
        <f>K24+K27</f>
        <v>1157120</v>
      </c>
      <c r="L23" s="176">
        <f>L24+L27</f>
        <v>398770</v>
      </c>
      <c r="M23" s="176">
        <f>M24+M27</f>
        <v>687822</v>
      </c>
      <c r="N23" s="176">
        <f>N24+N27</f>
        <v>1325364</v>
      </c>
      <c r="O23" s="176">
        <f>O24+O27</f>
        <v>1377487</v>
      </c>
      <c r="P23" s="177">
        <f>IFERROR(O23/N23-1,"-")</f>
        <v>3.9327309327852555E-2</v>
      </c>
      <c r="Q23" s="177">
        <f t="shared" ref="Q23:Q86" si="9">IFERROR(O23/K23-1,"-")</f>
        <v>0.19044437914822998</v>
      </c>
      <c r="R23" s="177">
        <f>O23/O$9</f>
        <v>0.41117124765010804</v>
      </c>
      <c r="S23" s="176">
        <f>S24+S27</f>
        <v>1371352</v>
      </c>
      <c r="T23" s="176">
        <f>T24+T27</f>
        <v>441622</v>
      </c>
      <c r="U23" s="176">
        <f>U24+U27</f>
        <v>752768</v>
      </c>
      <c r="V23" s="176">
        <f>V24+V27</f>
        <v>1490629</v>
      </c>
      <c r="W23" s="176">
        <f>W24+W27</f>
        <v>1543103</v>
      </c>
      <c r="X23" s="177">
        <f>IFERROR(W23/V23-1,"-")</f>
        <v>3.5202588974184712E-2</v>
      </c>
      <c r="Y23" s="177">
        <f t="shared" ref="Y23:Y86" si="10">IFERROR(W23/S23-1,"-")</f>
        <v>0.12524209685040755</v>
      </c>
      <c r="Z23" s="177">
        <f t="shared" ref="Z23:Z35" si="11">U23/U$9</f>
        <v>0.40514286360130697</v>
      </c>
    </row>
    <row r="24" spans="1:26" x14ac:dyDescent="0.25">
      <c r="A24" s="1" t="s">
        <v>96</v>
      </c>
      <c r="B24" s="157" t="s">
        <v>97</v>
      </c>
      <c r="C24" s="158">
        <v>19551</v>
      </c>
      <c r="D24" s="158">
        <v>2953</v>
      </c>
      <c r="E24" s="158">
        <v>8952</v>
      </c>
      <c r="F24" s="158">
        <v>12689</v>
      </c>
      <c r="G24" s="158">
        <v>11581</v>
      </c>
      <c r="H24" s="159">
        <f>IFERROR(G24/F24-1,"-")</f>
        <v>-8.7319725746709764E-2</v>
      </c>
      <c r="I24" s="160">
        <f t="shared" si="1"/>
        <v>-0.40765178251751832</v>
      </c>
      <c r="J24" s="159">
        <f>G24/G$9</f>
        <v>1.5683826198124605E-2</v>
      </c>
      <c r="K24" s="158">
        <v>163364</v>
      </c>
      <c r="L24" s="158">
        <v>90143</v>
      </c>
      <c r="M24" s="158">
        <v>198275</v>
      </c>
      <c r="N24" s="158">
        <v>161372</v>
      </c>
      <c r="O24" s="158">
        <v>131261</v>
      </c>
      <c r="P24" s="159">
        <f>IFERROR(O24/N24-1,"-")</f>
        <v>-0.18659370894578986</v>
      </c>
      <c r="Q24" s="160">
        <f t="shared" si="9"/>
        <v>-0.19651208344555715</v>
      </c>
      <c r="R24" s="159">
        <f>O24/O$9</f>
        <v>3.9180586922272824E-2</v>
      </c>
      <c r="S24" s="158">
        <v>182915</v>
      </c>
      <c r="T24" s="158">
        <v>93096</v>
      </c>
      <c r="U24" s="158">
        <v>207227</v>
      </c>
      <c r="V24" s="158">
        <v>174061</v>
      </c>
      <c r="W24" s="158">
        <v>142842</v>
      </c>
      <c r="X24" s="159">
        <f>IFERROR(W24/V24-1,"-")</f>
        <v>-0.17935666231953162</v>
      </c>
      <c r="Y24" s="160">
        <f t="shared" si="10"/>
        <v>-0.21907990050023229</v>
      </c>
      <c r="Z24" s="159">
        <f t="shared" si="11"/>
        <v>0.11153043194650682</v>
      </c>
    </row>
    <row r="25" spans="1:26" x14ac:dyDescent="0.25">
      <c r="A25" s="161" t="s">
        <v>103</v>
      </c>
      <c r="B25" s="162" t="s">
        <v>103</v>
      </c>
      <c r="C25" s="163">
        <v>9760</v>
      </c>
      <c r="D25" s="163">
        <v>1786</v>
      </c>
      <c r="E25" s="163">
        <v>4418</v>
      </c>
      <c r="F25" s="163">
        <v>6088</v>
      </c>
      <c r="G25" s="163">
        <v>5359</v>
      </c>
      <c r="H25" s="164">
        <f>IFERROR(G25/F25-1,"-")</f>
        <v>-0.11974375821287775</v>
      </c>
      <c r="I25" s="165">
        <f t="shared" si="1"/>
        <v>-0.45092213114754098</v>
      </c>
      <c r="J25" s="164">
        <f>G25/G$9</f>
        <v>7.2575446503540071E-3</v>
      </c>
      <c r="K25" s="163">
        <v>74469</v>
      </c>
      <c r="L25" s="163">
        <v>45044</v>
      </c>
      <c r="M25" s="163">
        <v>92809</v>
      </c>
      <c r="N25" s="163">
        <v>62381</v>
      </c>
      <c r="O25" s="163">
        <v>49573</v>
      </c>
      <c r="P25" s="164">
        <f>IFERROR(O25/N25-1,"-")</f>
        <v>-0.20531892723746015</v>
      </c>
      <c r="Q25" s="165">
        <f t="shared" si="9"/>
        <v>-0.33431360700425683</v>
      </c>
      <c r="R25" s="164">
        <f>O25/O$9</f>
        <v>1.4797230216879582E-2</v>
      </c>
      <c r="S25" s="163">
        <v>84229</v>
      </c>
      <c r="T25" s="163">
        <v>46830</v>
      </c>
      <c r="U25" s="163">
        <v>97227</v>
      </c>
      <c r="V25" s="163">
        <v>68469</v>
      </c>
      <c r="W25" s="163">
        <v>54932</v>
      </c>
      <c r="X25" s="164">
        <f>IFERROR(W25/V25-1,"-")</f>
        <v>-0.1977099125151528</v>
      </c>
      <c r="Y25" s="165">
        <f t="shared" si="10"/>
        <v>-0.34782557076541332</v>
      </c>
      <c r="Z25" s="164">
        <f t="shared" si="11"/>
        <v>5.2327975152190682E-2</v>
      </c>
    </row>
    <row r="26" spans="1:26" x14ac:dyDescent="0.25">
      <c r="A26" s="161" t="s">
        <v>100</v>
      </c>
      <c r="B26" s="162" t="s">
        <v>100</v>
      </c>
      <c r="C26" s="163">
        <v>9791</v>
      </c>
      <c r="D26" s="163">
        <v>1167</v>
      </c>
      <c r="E26" s="163">
        <v>4534</v>
      </c>
      <c r="F26" s="163">
        <v>6601</v>
      </c>
      <c r="G26" s="163">
        <v>6222</v>
      </c>
      <c r="H26" s="164">
        <f>IFERROR(G26/F26-1,"-")</f>
        <v>-5.7415543099530342E-2</v>
      </c>
      <c r="I26" s="165">
        <f t="shared" si="1"/>
        <v>-0.36451843529772243</v>
      </c>
      <c r="J26" s="164">
        <f>G26/G$9</f>
        <v>8.426281547770597E-3</v>
      </c>
      <c r="K26" s="163">
        <v>88895</v>
      </c>
      <c r="L26" s="163">
        <v>45099</v>
      </c>
      <c r="M26" s="163">
        <v>105466</v>
      </c>
      <c r="N26" s="163">
        <v>98991</v>
      </c>
      <c r="O26" s="163">
        <v>81688</v>
      </c>
      <c r="P26" s="164">
        <f>IFERROR(O26/N26-1,"-")</f>
        <v>-0.17479366811124242</v>
      </c>
      <c r="Q26" s="165">
        <f t="shared" si="9"/>
        <v>-8.1073176219134901E-2</v>
      </c>
      <c r="R26" s="164">
        <f>O26/O$9</f>
        <v>2.4383356705393246E-2</v>
      </c>
      <c r="S26" s="163">
        <v>98686</v>
      </c>
      <c r="T26" s="163">
        <v>46266</v>
      </c>
      <c r="U26" s="163">
        <v>110000</v>
      </c>
      <c r="V26" s="163">
        <v>105592</v>
      </c>
      <c r="W26" s="163">
        <v>87910</v>
      </c>
      <c r="X26" s="164">
        <f>IFERROR(W26/V26-1,"-")</f>
        <v>-0.16745586786877797</v>
      </c>
      <c r="Y26" s="165">
        <f t="shared" si="10"/>
        <v>-0.10919481993393187</v>
      </c>
      <c r="Z26" s="164">
        <f t="shared" si="11"/>
        <v>5.9202456794316134E-2</v>
      </c>
    </row>
    <row r="27" spans="1:26" x14ac:dyDescent="0.25">
      <c r="A27" s="1" t="s">
        <v>146</v>
      </c>
      <c r="B27" s="157" t="s">
        <v>107</v>
      </c>
      <c r="C27" s="158">
        <v>194681</v>
      </c>
      <c r="D27" s="158">
        <v>39899</v>
      </c>
      <c r="E27" s="158">
        <v>55994</v>
      </c>
      <c r="F27" s="158">
        <v>152576</v>
      </c>
      <c r="G27" s="158">
        <v>154035</v>
      </c>
      <c r="H27" s="159">
        <f>IFERROR(G27/F27-1,"-")</f>
        <v>9.5624475671141074E-3</v>
      </c>
      <c r="I27" s="160">
        <f t="shared" si="1"/>
        <v>-0.20878257251606469</v>
      </c>
      <c r="J27" s="159">
        <f>G27/G$9</f>
        <v>0.20860531633089746</v>
      </c>
      <c r="K27" s="158">
        <v>993756</v>
      </c>
      <c r="L27" s="158">
        <v>308627</v>
      </c>
      <c r="M27" s="158">
        <v>489547</v>
      </c>
      <c r="N27" s="158">
        <v>1163992</v>
      </c>
      <c r="O27" s="158">
        <v>1246226</v>
      </c>
      <c r="P27" s="159">
        <f>IFERROR(O27/N27-1,"-")</f>
        <v>7.0648251878019819E-2</v>
      </c>
      <c r="Q27" s="160">
        <f t="shared" si="9"/>
        <v>0.25405632771022257</v>
      </c>
      <c r="R27" s="159">
        <f>O27/O$9</f>
        <v>0.37199066072783521</v>
      </c>
      <c r="S27" s="158">
        <v>1188437</v>
      </c>
      <c r="T27" s="158">
        <v>348526</v>
      </c>
      <c r="U27" s="158">
        <v>545541</v>
      </c>
      <c r="V27" s="158">
        <v>1316568</v>
      </c>
      <c r="W27" s="158">
        <v>1400261</v>
      </c>
      <c r="X27" s="159">
        <f>IFERROR(W27/V27-1,"-")</f>
        <v>6.3569067454168682E-2</v>
      </c>
      <c r="Y27" s="160">
        <f t="shared" si="10"/>
        <v>0.17823746652115346</v>
      </c>
      <c r="Z27" s="159">
        <f t="shared" si="11"/>
        <v>0.29361243165480017</v>
      </c>
    </row>
    <row r="28" spans="1:26" x14ac:dyDescent="0.25">
      <c r="A28" s="161" t="s">
        <v>110</v>
      </c>
      <c r="B28" s="162" t="s">
        <v>110</v>
      </c>
      <c r="C28" s="163">
        <v>79694</v>
      </c>
      <c r="D28" s="163">
        <v>14793</v>
      </c>
      <c r="E28" s="163">
        <v>16270</v>
      </c>
      <c r="F28" s="163">
        <v>66823</v>
      </c>
      <c r="G28" s="163">
        <v>69319</v>
      </c>
      <c r="H28" s="164">
        <f t="shared" ref="H28:H35" si="12">IFERROR(G28/F28-1,"-")</f>
        <v>3.7352408601828646E-2</v>
      </c>
      <c r="I28" s="165">
        <f t="shared" si="1"/>
        <v>-0.13018545938213666</v>
      </c>
      <c r="J28" s="164">
        <f t="shared" ref="J28:J35" si="13">G28/G$9</f>
        <v>9.3876793733511738E-2</v>
      </c>
      <c r="K28" s="163">
        <v>470087</v>
      </c>
      <c r="L28" s="163">
        <v>128801</v>
      </c>
      <c r="M28" s="163">
        <v>159037</v>
      </c>
      <c r="N28" s="163">
        <v>590382</v>
      </c>
      <c r="O28" s="163">
        <v>640574</v>
      </c>
      <c r="P28" s="164">
        <f t="shared" ref="P28:P35" si="14">IFERROR(O28/N28-1,"-")</f>
        <v>8.5016142091052904E-2</v>
      </c>
      <c r="Q28" s="165">
        <f t="shared" si="9"/>
        <v>0.36267116512475361</v>
      </c>
      <c r="R28" s="164">
        <f t="shared" ref="R28:R35" si="15">O28/O$9</f>
        <v>0.19120732957350617</v>
      </c>
      <c r="S28" s="163">
        <v>549781</v>
      </c>
      <c r="T28" s="163">
        <v>143594</v>
      </c>
      <c r="U28" s="163">
        <v>175307</v>
      </c>
      <c r="V28" s="163">
        <v>657205</v>
      </c>
      <c r="W28" s="163">
        <v>709893</v>
      </c>
      <c r="X28" s="164">
        <f t="shared" ref="X28:X35" si="16">IFERROR(W28/V28-1,"-")</f>
        <v>8.0169810028834165E-2</v>
      </c>
      <c r="Y28" s="165">
        <f t="shared" si="10"/>
        <v>0.29122868924171619</v>
      </c>
      <c r="Z28" s="164">
        <f t="shared" si="11"/>
        <v>9.4350955393101621E-2</v>
      </c>
    </row>
    <row r="29" spans="1:26" x14ac:dyDescent="0.25">
      <c r="A29" s="161" t="s">
        <v>113</v>
      </c>
      <c r="B29" s="162" t="s">
        <v>113</v>
      </c>
      <c r="C29" s="163">
        <v>32075</v>
      </c>
      <c r="D29" s="163">
        <v>7836</v>
      </c>
      <c r="E29" s="163">
        <v>14336</v>
      </c>
      <c r="F29" s="163">
        <v>27397</v>
      </c>
      <c r="G29" s="163">
        <v>30224</v>
      </c>
      <c r="H29" s="164">
        <f t="shared" si="12"/>
        <v>0.10318648027156252</v>
      </c>
      <c r="I29" s="165">
        <f t="shared" si="1"/>
        <v>-5.770849571317227E-2</v>
      </c>
      <c r="J29" s="164">
        <f t="shared" si="13"/>
        <v>4.0931522581134444E-2</v>
      </c>
      <c r="K29" s="163">
        <v>140260</v>
      </c>
      <c r="L29" s="163">
        <v>41673</v>
      </c>
      <c r="M29" s="163">
        <v>81095</v>
      </c>
      <c r="N29" s="163">
        <v>128496</v>
      </c>
      <c r="O29" s="163">
        <v>137331</v>
      </c>
      <c r="P29" s="164">
        <f t="shared" si="14"/>
        <v>6.8757004109077258E-2</v>
      </c>
      <c r="Q29" s="165">
        <f t="shared" si="9"/>
        <v>-2.0882646513617598E-2</v>
      </c>
      <c r="R29" s="164">
        <f t="shared" si="15"/>
        <v>4.0992443929443241E-2</v>
      </c>
      <c r="S29" s="163">
        <v>172335</v>
      </c>
      <c r="T29" s="163">
        <v>49509</v>
      </c>
      <c r="U29" s="163">
        <v>95431</v>
      </c>
      <c r="V29" s="163">
        <v>155893</v>
      </c>
      <c r="W29" s="163">
        <v>167555</v>
      </c>
      <c r="X29" s="164">
        <f t="shared" si="16"/>
        <v>7.4807720680210243E-2</v>
      </c>
      <c r="Y29" s="165">
        <f t="shared" si="10"/>
        <v>-2.7736675660776977E-2</v>
      </c>
      <c r="Z29" s="164">
        <f t="shared" si="11"/>
        <v>5.1361360493985299E-2</v>
      </c>
    </row>
    <row r="30" spans="1:26" x14ac:dyDescent="0.25">
      <c r="A30" s="161" t="s">
        <v>116</v>
      </c>
      <c r="B30" s="162" t="s">
        <v>116</v>
      </c>
      <c r="C30" s="163">
        <v>8825</v>
      </c>
      <c r="D30" s="163">
        <v>3230</v>
      </c>
      <c r="E30" s="163">
        <v>4987</v>
      </c>
      <c r="F30" s="163">
        <v>4132</v>
      </c>
      <c r="G30" s="163">
        <v>2982</v>
      </c>
      <c r="H30" s="164">
        <f t="shared" si="12"/>
        <v>-0.27831558567279768</v>
      </c>
      <c r="I30" s="165">
        <f t="shared" si="1"/>
        <v>-0.66209631728045326</v>
      </c>
      <c r="J30" s="164">
        <f t="shared" si="13"/>
        <v>4.0384396617569786E-3</v>
      </c>
      <c r="K30" s="163">
        <v>34464</v>
      </c>
      <c r="L30" s="163">
        <v>13936</v>
      </c>
      <c r="M30" s="163">
        <v>30800</v>
      </c>
      <c r="N30" s="163">
        <v>48228</v>
      </c>
      <c r="O30" s="163">
        <v>43489</v>
      </c>
      <c r="P30" s="164">
        <f t="shared" si="14"/>
        <v>-9.8262420170855069E-2</v>
      </c>
      <c r="Q30" s="165">
        <f t="shared" si="9"/>
        <v>0.26186745589600746</v>
      </c>
      <c r="R30" s="164">
        <f t="shared" si="15"/>
        <v>1.298119429733678E-2</v>
      </c>
      <c r="S30" s="163">
        <v>43289</v>
      </c>
      <c r="T30" s="163">
        <v>17166</v>
      </c>
      <c r="U30" s="163">
        <v>35787</v>
      </c>
      <c r="V30" s="163">
        <v>52360</v>
      </c>
      <c r="W30" s="163">
        <v>46471</v>
      </c>
      <c r="X30" s="164">
        <f t="shared" si="16"/>
        <v>-0.11247135217723458</v>
      </c>
      <c r="Y30" s="165">
        <f t="shared" si="10"/>
        <v>7.3505971493913025E-2</v>
      </c>
      <c r="Z30" s="164">
        <f t="shared" si="11"/>
        <v>1.9260712011801739E-2</v>
      </c>
    </row>
    <row r="31" spans="1:26" x14ac:dyDescent="0.25">
      <c r="A31" s="161" t="s">
        <v>123</v>
      </c>
      <c r="B31" s="162" t="s">
        <v>123</v>
      </c>
      <c r="C31" s="163">
        <v>8147</v>
      </c>
      <c r="D31" s="163">
        <v>1736</v>
      </c>
      <c r="E31" s="163">
        <v>3938</v>
      </c>
      <c r="F31" s="163">
        <v>7950</v>
      </c>
      <c r="G31" s="163">
        <v>4040</v>
      </c>
      <c r="H31" s="164">
        <f t="shared" si="12"/>
        <v>-0.49182389937106918</v>
      </c>
      <c r="I31" s="165">
        <f t="shared" si="1"/>
        <v>-0.50411194304652018</v>
      </c>
      <c r="J31" s="164">
        <f t="shared" si="13"/>
        <v>5.4712596356466109E-3</v>
      </c>
      <c r="K31" s="163">
        <v>39988</v>
      </c>
      <c r="L31" s="163">
        <v>12314</v>
      </c>
      <c r="M31" s="163">
        <v>32115</v>
      </c>
      <c r="N31" s="163">
        <v>56445</v>
      </c>
      <c r="O31" s="163">
        <v>53434</v>
      </c>
      <c r="P31" s="164">
        <f t="shared" si="14"/>
        <v>-5.3343963149969031E-2</v>
      </c>
      <c r="Q31" s="165">
        <f t="shared" si="9"/>
        <v>0.3362508752625788</v>
      </c>
      <c r="R31" s="164">
        <f t="shared" si="15"/>
        <v>1.5949714550435593E-2</v>
      </c>
      <c r="S31" s="163">
        <v>48135</v>
      </c>
      <c r="T31" s="163">
        <v>14050</v>
      </c>
      <c r="U31" s="163">
        <v>36053</v>
      </c>
      <c r="V31" s="163">
        <v>64395</v>
      </c>
      <c r="W31" s="163">
        <v>57474</v>
      </c>
      <c r="X31" s="164">
        <f t="shared" si="16"/>
        <v>-0.10747728860936412</v>
      </c>
      <c r="Y31" s="165">
        <f t="shared" si="10"/>
        <v>0.1940168276721721</v>
      </c>
      <c r="Z31" s="164">
        <f t="shared" si="11"/>
        <v>1.9403874316413449E-2</v>
      </c>
    </row>
    <row r="32" spans="1:26" x14ac:dyDescent="0.25">
      <c r="A32" s="161" t="s">
        <v>119</v>
      </c>
      <c r="B32" s="162" t="s">
        <v>119</v>
      </c>
      <c r="C32" s="163">
        <v>6953</v>
      </c>
      <c r="D32" s="163">
        <v>1403</v>
      </c>
      <c r="E32" s="163">
        <v>2232</v>
      </c>
      <c r="F32" s="163">
        <v>4497</v>
      </c>
      <c r="G32" s="163">
        <v>3231</v>
      </c>
      <c r="H32" s="164">
        <f t="shared" si="12"/>
        <v>-0.2815210140093396</v>
      </c>
      <c r="I32" s="165">
        <f t="shared" si="1"/>
        <v>-0.5353084999280886</v>
      </c>
      <c r="J32" s="164">
        <f t="shared" si="13"/>
        <v>4.3756534363302473E-3</v>
      </c>
      <c r="K32" s="163">
        <v>58115</v>
      </c>
      <c r="L32" s="163">
        <v>25064</v>
      </c>
      <c r="M32" s="163">
        <v>46414</v>
      </c>
      <c r="N32" s="163">
        <v>73182</v>
      </c>
      <c r="O32" s="163">
        <v>71382</v>
      </c>
      <c r="P32" s="164">
        <f t="shared" si="14"/>
        <v>-2.4596212183323751E-2</v>
      </c>
      <c r="Q32" s="165">
        <f t="shared" si="9"/>
        <v>0.22828873784737169</v>
      </c>
      <c r="R32" s="164">
        <f t="shared" si="15"/>
        <v>2.1307080211835038E-2</v>
      </c>
      <c r="S32" s="163">
        <v>65068</v>
      </c>
      <c r="T32" s="163">
        <v>26467</v>
      </c>
      <c r="U32" s="163">
        <v>48646</v>
      </c>
      <c r="V32" s="163">
        <v>77679</v>
      </c>
      <c r="W32" s="163">
        <v>74613</v>
      </c>
      <c r="X32" s="164">
        <f t="shared" si="16"/>
        <v>-3.9470127061367988E-2</v>
      </c>
      <c r="Y32" s="165">
        <f t="shared" si="10"/>
        <v>0.14669269072355084</v>
      </c>
      <c r="Z32" s="164">
        <f t="shared" si="11"/>
        <v>2.6181479211057297E-2</v>
      </c>
    </row>
    <row r="33" spans="1:26" x14ac:dyDescent="0.25">
      <c r="A33" s="161" t="s">
        <v>128</v>
      </c>
      <c r="B33" s="162" t="s">
        <v>128</v>
      </c>
      <c r="C33" s="163">
        <v>6670</v>
      </c>
      <c r="D33" s="163">
        <v>1376</v>
      </c>
      <c r="E33" s="163">
        <v>590</v>
      </c>
      <c r="F33" s="163">
        <v>1708</v>
      </c>
      <c r="G33" s="163">
        <v>2116</v>
      </c>
      <c r="H33" s="164">
        <f t="shared" si="12"/>
        <v>0.23887587822014056</v>
      </c>
      <c r="I33" s="165">
        <f t="shared" si="1"/>
        <v>-0.6827586206896552</v>
      </c>
      <c r="J33" s="164">
        <f t="shared" si="13"/>
        <v>2.8656399477792645E-3</v>
      </c>
      <c r="K33" s="163">
        <v>19478</v>
      </c>
      <c r="L33" s="163">
        <v>8223</v>
      </c>
      <c r="M33" s="163">
        <v>5697</v>
      </c>
      <c r="N33" s="163">
        <v>18357</v>
      </c>
      <c r="O33" s="163">
        <v>18861</v>
      </c>
      <c r="P33" s="164">
        <f t="shared" si="14"/>
        <v>2.7455466579506371E-2</v>
      </c>
      <c r="Q33" s="165">
        <f t="shared" si="9"/>
        <v>-3.1676763528083018E-2</v>
      </c>
      <c r="R33" s="164">
        <f t="shared" si="15"/>
        <v>5.6298904468272204E-3</v>
      </c>
      <c r="S33" s="163">
        <v>26148</v>
      </c>
      <c r="T33" s="163">
        <v>9599</v>
      </c>
      <c r="U33" s="163">
        <v>6287</v>
      </c>
      <c r="V33" s="163">
        <v>20065</v>
      </c>
      <c r="W33" s="163">
        <v>20977</v>
      </c>
      <c r="X33" s="164">
        <f t="shared" si="16"/>
        <v>4.5452280089708363E-2</v>
      </c>
      <c r="Y33" s="165">
        <f t="shared" si="10"/>
        <v>-0.19775891081535868</v>
      </c>
      <c r="Z33" s="164">
        <f t="shared" si="11"/>
        <v>3.3836895078715049E-3</v>
      </c>
    </row>
    <row r="34" spans="1:26" x14ac:dyDescent="0.25">
      <c r="A34" s="161" t="s">
        <v>131</v>
      </c>
      <c r="B34" s="162" t="s">
        <v>131</v>
      </c>
      <c r="C34" s="163">
        <v>3066</v>
      </c>
      <c r="D34" s="163">
        <v>669</v>
      </c>
      <c r="E34" s="163">
        <v>195</v>
      </c>
      <c r="F34" s="163">
        <v>794</v>
      </c>
      <c r="G34" s="163">
        <v>833</v>
      </c>
      <c r="H34" s="164">
        <f t="shared" si="12"/>
        <v>4.9118387909319994E-2</v>
      </c>
      <c r="I34" s="165">
        <f t="shared" si="1"/>
        <v>-0.72831050228310501</v>
      </c>
      <c r="J34" s="164">
        <f t="shared" si="13"/>
        <v>1.1281087318053531E-3</v>
      </c>
      <c r="K34" s="163">
        <v>26209</v>
      </c>
      <c r="L34" s="163">
        <v>10880</v>
      </c>
      <c r="M34" s="163">
        <v>4211</v>
      </c>
      <c r="N34" s="163">
        <v>16482</v>
      </c>
      <c r="O34" s="163">
        <v>21199</v>
      </c>
      <c r="P34" s="164">
        <f t="shared" si="14"/>
        <v>0.28619099623832067</v>
      </c>
      <c r="Q34" s="165">
        <f t="shared" si="9"/>
        <v>-0.19115570987065511</v>
      </c>
      <c r="R34" s="164">
        <f t="shared" si="15"/>
        <v>6.3277688130157599E-3</v>
      </c>
      <c r="S34" s="163">
        <v>29275</v>
      </c>
      <c r="T34" s="163">
        <v>11549</v>
      </c>
      <c r="U34" s="163">
        <v>4406</v>
      </c>
      <c r="V34" s="163">
        <v>17276</v>
      </c>
      <c r="W34" s="163">
        <v>22032</v>
      </c>
      <c r="X34" s="164">
        <f t="shared" si="16"/>
        <v>0.27529520722389433</v>
      </c>
      <c r="Y34" s="165">
        <f t="shared" si="10"/>
        <v>-0.24741246797608885</v>
      </c>
      <c r="Z34" s="164">
        <f t="shared" si="11"/>
        <v>2.3713274966886987E-3</v>
      </c>
    </row>
    <row r="35" spans="1:26" x14ac:dyDescent="0.25">
      <c r="A35" s="167" t="s">
        <v>145</v>
      </c>
      <c r="B35" s="168" t="s">
        <v>145</v>
      </c>
      <c r="C35" s="169">
        <f>C27-SUM(C28:C34)</f>
        <v>49251</v>
      </c>
      <c r="D35" s="169">
        <f>D27-SUM(D28:D34)</f>
        <v>8856</v>
      </c>
      <c r="E35" s="169">
        <f>E27-SUM(E28:E34)</f>
        <v>13446</v>
      </c>
      <c r="F35" s="169">
        <f>F27-SUM(F28:F34)</f>
        <v>39275</v>
      </c>
      <c r="G35" s="169">
        <f>G27-SUM(G28:G34)</f>
        <v>41290</v>
      </c>
      <c r="H35" s="170">
        <f t="shared" si="12"/>
        <v>5.1304901336728159E-2</v>
      </c>
      <c r="I35" s="171">
        <f t="shared" si="1"/>
        <v>-0.16164138799212202</v>
      </c>
      <c r="J35" s="170">
        <f t="shared" si="13"/>
        <v>5.5917898602932808E-2</v>
      </c>
      <c r="K35" s="169">
        <f>K27-SUM(K28:K34)</f>
        <v>205155</v>
      </c>
      <c r="L35" s="169">
        <f>L27-SUM(L28:L34)</f>
        <v>67736</v>
      </c>
      <c r="M35" s="169">
        <f>M27-SUM(M28:M34)</f>
        <v>130178</v>
      </c>
      <c r="N35" s="169">
        <f>N27-SUM(N28:N34)</f>
        <v>232420</v>
      </c>
      <c r="O35" s="169">
        <f>O27-SUM(O28:O34)</f>
        <v>259956</v>
      </c>
      <c r="P35" s="170">
        <f t="shared" si="14"/>
        <v>0.11847517425350662</v>
      </c>
      <c r="Q35" s="171">
        <f t="shared" si="9"/>
        <v>0.26711998245229207</v>
      </c>
      <c r="R35" s="170">
        <f t="shared" si="15"/>
        <v>7.759523890543539E-2</v>
      </c>
      <c r="S35" s="169">
        <f>S27-SUM(S28:S34)</f>
        <v>254406</v>
      </c>
      <c r="T35" s="169">
        <f>T27-SUM(T28:T34)</f>
        <v>76592</v>
      </c>
      <c r="U35" s="169">
        <f>U27-SUM(U28:U34)</f>
        <v>143624</v>
      </c>
      <c r="V35" s="169">
        <f>V27-SUM(V28:V34)</f>
        <v>271695</v>
      </c>
      <c r="W35" s="169">
        <f>W27-SUM(W28:W34)</f>
        <v>301246</v>
      </c>
      <c r="X35" s="170">
        <f t="shared" si="16"/>
        <v>0.10876534349178302</v>
      </c>
      <c r="Y35" s="171">
        <f t="shared" si="10"/>
        <v>0.18411515451679605</v>
      </c>
      <c r="Z35" s="170">
        <f t="shared" si="11"/>
        <v>7.7299033223880542E-2</v>
      </c>
    </row>
    <row r="36" spans="1:26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</row>
    <row r="37" spans="1:26" x14ac:dyDescent="0.25">
      <c r="A37" s="1" t="s">
        <v>0</v>
      </c>
      <c r="B37" s="154" t="s">
        <v>68</v>
      </c>
      <c r="C37" s="176">
        <f>C38+C41</f>
        <v>177700</v>
      </c>
      <c r="D37" s="176">
        <f>D38+D41</f>
        <v>54285</v>
      </c>
      <c r="E37" s="176">
        <f>E38+E41</f>
        <v>50672</v>
      </c>
      <c r="F37" s="176">
        <f>F38+F41</f>
        <v>179190</v>
      </c>
      <c r="G37" s="176">
        <f>G38+G41</f>
        <v>201287</v>
      </c>
      <c r="H37" s="177">
        <f>IFERROR(G37/F37-1,"-")</f>
        <v>0.12331603326078455</v>
      </c>
      <c r="I37" s="177">
        <f t="shared" si="1"/>
        <v>0.13273494653911078</v>
      </c>
      <c r="J37" s="177">
        <f>G37/G$9</f>
        <v>0.27259738571297015</v>
      </c>
      <c r="K37" s="176">
        <f>K38+K41</f>
        <v>552295</v>
      </c>
      <c r="L37" s="176">
        <f>L38+L41</f>
        <v>151994</v>
      </c>
      <c r="M37" s="176">
        <f>M38+M41</f>
        <v>206077</v>
      </c>
      <c r="N37" s="176">
        <f>N38+N41</f>
        <v>573367</v>
      </c>
      <c r="O37" s="176">
        <f>O38+O41</f>
        <v>609226</v>
      </c>
      <c r="P37" s="177">
        <f>IFERROR(O37/N37-1,"-")</f>
        <v>6.254109497058602E-2</v>
      </c>
      <c r="Q37" s="177">
        <f t="shared" si="9"/>
        <v>0.10308078110430108</v>
      </c>
      <c r="R37" s="177">
        <f>O37/O$9</f>
        <v>0.1818501477842511</v>
      </c>
      <c r="S37" s="176">
        <f>S38+S41</f>
        <v>729995</v>
      </c>
      <c r="T37" s="176">
        <f>T38+T41</f>
        <v>206279</v>
      </c>
      <c r="U37" s="176">
        <f>U38+U41</f>
        <v>256749</v>
      </c>
      <c r="V37" s="176">
        <f>V38+V41</f>
        <v>752557</v>
      </c>
      <c r="W37" s="176">
        <f>W38+W41</f>
        <v>810513</v>
      </c>
      <c r="X37" s="177">
        <f>IFERROR(W37/V37-1,"-")</f>
        <v>7.7012106724141827E-2</v>
      </c>
      <c r="Y37" s="177">
        <f t="shared" si="10"/>
        <v>0.11029938561223029</v>
      </c>
      <c r="Z37" s="177">
        <f t="shared" ref="Z37:Z49" si="17">U37/U$9</f>
        <v>0.13818337799530794</v>
      </c>
    </row>
    <row r="38" spans="1:26" x14ac:dyDescent="0.25">
      <c r="A38" s="1" t="s">
        <v>96</v>
      </c>
      <c r="B38" s="157" t="s">
        <v>97</v>
      </c>
      <c r="C38" s="158">
        <v>16606</v>
      </c>
      <c r="D38" s="158">
        <v>5529</v>
      </c>
      <c r="E38" s="158">
        <v>6062</v>
      </c>
      <c r="F38" s="158">
        <v>22234</v>
      </c>
      <c r="G38" s="158">
        <v>28331</v>
      </c>
      <c r="H38" s="159">
        <f>IFERROR(G38/F38-1,"-")</f>
        <v>0.27421966357830341</v>
      </c>
      <c r="I38" s="160">
        <f t="shared" si="1"/>
        <v>0.70607009514633257</v>
      </c>
      <c r="J38" s="159">
        <f>G38/G$9</f>
        <v>3.8367885331065381E-2</v>
      </c>
      <c r="K38" s="158">
        <v>64346</v>
      </c>
      <c r="L38" s="158">
        <v>19247</v>
      </c>
      <c r="M38" s="158">
        <v>33772</v>
      </c>
      <c r="N38" s="158">
        <v>60854</v>
      </c>
      <c r="O38" s="158">
        <v>52810</v>
      </c>
      <c r="P38" s="159">
        <f>IFERROR(O38/N38-1,"-")</f>
        <v>-0.13218523022315709</v>
      </c>
      <c r="Q38" s="160">
        <f t="shared" si="9"/>
        <v>-0.17928076337301468</v>
      </c>
      <c r="R38" s="159">
        <f>O38/O$9</f>
        <v>1.576345445612351E-2</v>
      </c>
      <c r="S38" s="158">
        <v>80952</v>
      </c>
      <c r="T38" s="158">
        <v>24776</v>
      </c>
      <c r="U38" s="158">
        <v>39834</v>
      </c>
      <c r="V38" s="158">
        <v>83088</v>
      </c>
      <c r="W38" s="158">
        <v>81141</v>
      </c>
      <c r="X38" s="159">
        <f>IFERROR(W38/V38-1,"-")</f>
        <v>-2.3432986712882742E-2</v>
      </c>
      <c r="Y38" s="160">
        <f t="shared" si="10"/>
        <v>2.3347168692557929E-3</v>
      </c>
      <c r="Z38" s="159">
        <f t="shared" si="17"/>
        <v>2.1438824217679897E-2</v>
      </c>
    </row>
    <row r="39" spans="1:26" x14ac:dyDescent="0.25">
      <c r="A39" s="161" t="s">
        <v>103</v>
      </c>
      <c r="B39" s="162" t="s">
        <v>103</v>
      </c>
      <c r="C39" s="163">
        <v>9694</v>
      </c>
      <c r="D39" s="163">
        <v>2180</v>
      </c>
      <c r="E39" s="163">
        <v>4351</v>
      </c>
      <c r="F39" s="163">
        <v>9363</v>
      </c>
      <c r="G39" s="163">
        <v>15562</v>
      </c>
      <c r="H39" s="164">
        <f>IFERROR(G39/F39-1,"-")</f>
        <v>0.66207412154224077</v>
      </c>
      <c r="I39" s="165">
        <f t="shared" si="1"/>
        <v>0.6053228801320405</v>
      </c>
      <c r="J39" s="164">
        <f>G39/G$9</f>
        <v>2.107518377473578E-2</v>
      </c>
      <c r="K39" s="163">
        <v>8485</v>
      </c>
      <c r="L39" s="163">
        <v>1767</v>
      </c>
      <c r="M39" s="163">
        <v>4726</v>
      </c>
      <c r="N39" s="163">
        <v>9315</v>
      </c>
      <c r="O39" s="163">
        <v>13363</v>
      </c>
      <c r="P39" s="164">
        <f>IFERROR(O39/N39-1,"-")</f>
        <v>0.43456790123456801</v>
      </c>
      <c r="Q39" s="165">
        <f t="shared" si="9"/>
        <v>0.57489687684148505</v>
      </c>
      <c r="R39" s="164">
        <f>O39/O$9</f>
        <v>3.9887718594428792E-3</v>
      </c>
      <c r="S39" s="163">
        <v>18179</v>
      </c>
      <c r="T39" s="163">
        <v>3947</v>
      </c>
      <c r="U39" s="163">
        <v>9077</v>
      </c>
      <c r="V39" s="163">
        <v>18678</v>
      </c>
      <c r="W39" s="163">
        <v>28925</v>
      </c>
      <c r="X39" s="164">
        <f>IFERROR(W39/V39-1,"-")</f>
        <v>0.5486133418995609</v>
      </c>
      <c r="Y39" s="165">
        <f t="shared" si="10"/>
        <v>0.59112162385169698</v>
      </c>
      <c r="Z39" s="164">
        <f t="shared" si="17"/>
        <v>4.8852790938364319E-3</v>
      </c>
    </row>
    <row r="40" spans="1:26" x14ac:dyDescent="0.25">
      <c r="A40" s="161" t="s">
        <v>100</v>
      </c>
      <c r="B40" s="162" t="s">
        <v>100</v>
      </c>
      <c r="C40" s="163">
        <v>6912</v>
      </c>
      <c r="D40" s="163">
        <v>3349</v>
      </c>
      <c r="E40" s="163">
        <v>1711</v>
      </c>
      <c r="F40" s="163">
        <v>12871</v>
      </c>
      <c r="G40" s="163">
        <v>12769</v>
      </c>
      <c r="H40" s="164">
        <f>IFERROR(G40/F40-1,"-")</f>
        <v>-7.9247921684406641E-3</v>
      </c>
      <c r="I40" s="165">
        <f t="shared" si="1"/>
        <v>0.84736689814814814</v>
      </c>
      <c r="J40" s="164">
        <f>G40/G$9</f>
        <v>1.7292701556329598E-2</v>
      </c>
      <c r="K40" s="163">
        <v>55861</v>
      </c>
      <c r="L40" s="163">
        <v>17480</v>
      </c>
      <c r="M40" s="163">
        <v>29046</v>
      </c>
      <c r="N40" s="163">
        <v>51539</v>
      </c>
      <c r="O40" s="163">
        <v>39447</v>
      </c>
      <c r="P40" s="164">
        <f>IFERROR(O40/N40-1,"-")</f>
        <v>-0.23461844428491041</v>
      </c>
      <c r="Q40" s="165">
        <f t="shared" si="9"/>
        <v>-0.29383648699450426</v>
      </c>
      <c r="R40" s="164">
        <f>O40/O$9</f>
        <v>1.177468259668063E-2</v>
      </c>
      <c r="S40" s="163">
        <v>62773</v>
      </c>
      <c r="T40" s="163">
        <v>20829</v>
      </c>
      <c r="U40" s="163">
        <v>30757</v>
      </c>
      <c r="V40" s="163">
        <v>64410</v>
      </c>
      <c r="W40" s="163">
        <v>52216</v>
      </c>
      <c r="X40" s="164">
        <f>IFERROR(W40/V40-1,"-")</f>
        <v>-0.18931842881540129</v>
      </c>
      <c r="Y40" s="165">
        <f t="shared" si="10"/>
        <v>-0.16817740111194301</v>
      </c>
      <c r="Z40" s="164">
        <f t="shared" si="17"/>
        <v>1.6553545123843466E-2</v>
      </c>
    </row>
    <row r="41" spans="1:26" x14ac:dyDescent="0.25">
      <c r="A41" s="1" t="s">
        <v>146</v>
      </c>
      <c r="B41" s="157" t="s">
        <v>107</v>
      </c>
      <c r="C41" s="158">
        <v>161094</v>
      </c>
      <c r="D41" s="158">
        <v>48756</v>
      </c>
      <c r="E41" s="158">
        <v>44610</v>
      </c>
      <c r="F41" s="158">
        <v>156956</v>
      </c>
      <c r="G41" s="158">
        <v>172956</v>
      </c>
      <c r="H41" s="159">
        <f>IFERROR(G41/F41-1,"-")</f>
        <v>0.10193939702846655</v>
      </c>
      <c r="I41" s="160">
        <f t="shared" si="1"/>
        <v>7.3634027338076002E-2</v>
      </c>
      <c r="J41" s="159">
        <f>G41/G$9</f>
        <v>0.23422950038190476</v>
      </c>
      <c r="K41" s="158">
        <v>487949</v>
      </c>
      <c r="L41" s="158">
        <v>132747</v>
      </c>
      <c r="M41" s="158">
        <v>172305</v>
      </c>
      <c r="N41" s="158">
        <v>512513</v>
      </c>
      <c r="O41" s="158">
        <v>556416</v>
      </c>
      <c r="P41" s="159">
        <f>IFERROR(O41/N41-1,"-")</f>
        <v>8.5662217348633218E-2</v>
      </c>
      <c r="Q41" s="160">
        <f t="shared" si="9"/>
        <v>0.14031589366921549</v>
      </c>
      <c r="R41" s="159">
        <f>O41/O$9</f>
        <v>0.16608669332812762</v>
      </c>
      <c r="S41" s="158">
        <v>649043</v>
      </c>
      <c r="T41" s="158">
        <v>181503</v>
      </c>
      <c r="U41" s="158">
        <v>216915</v>
      </c>
      <c r="V41" s="158">
        <v>669469</v>
      </c>
      <c r="W41" s="158">
        <v>729372</v>
      </c>
      <c r="X41" s="159">
        <f>IFERROR(W41/V41-1,"-")</f>
        <v>8.9478377639591988E-2</v>
      </c>
      <c r="Y41" s="160">
        <f t="shared" si="10"/>
        <v>0.12376529752266019</v>
      </c>
      <c r="Z41" s="159">
        <f t="shared" si="17"/>
        <v>0.11674455377762803</v>
      </c>
    </row>
    <row r="42" spans="1:26" x14ac:dyDescent="0.25">
      <c r="A42" s="161" t="s">
        <v>110</v>
      </c>
      <c r="B42" s="162" t="s">
        <v>110</v>
      </c>
      <c r="C42" s="163">
        <v>87652</v>
      </c>
      <c r="D42" s="163">
        <v>24960</v>
      </c>
      <c r="E42" s="163">
        <v>17021</v>
      </c>
      <c r="F42" s="163">
        <v>75160</v>
      </c>
      <c r="G42" s="163">
        <v>74709</v>
      </c>
      <c r="H42" s="164">
        <f t="shared" ref="H42:H49" si="18">IFERROR(G42/F42-1,"-")</f>
        <v>-6.0005321979776927E-3</v>
      </c>
      <c r="I42" s="165">
        <f t="shared" si="1"/>
        <v>-0.14766348742755442</v>
      </c>
      <c r="J42" s="164">
        <f t="shared" ref="J42:J49" si="19">G42/G$9</f>
        <v>0.10117632082166401</v>
      </c>
      <c r="K42" s="163">
        <v>262145</v>
      </c>
      <c r="L42" s="163">
        <v>63301</v>
      </c>
      <c r="M42" s="163">
        <v>63769</v>
      </c>
      <c r="N42" s="163">
        <v>269103</v>
      </c>
      <c r="O42" s="163">
        <v>299592</v>
      </c>
      <c r="P42" s="164">
        <f t="shared" ref="P42:P49" si="20">IFERROR(O42/N42-1,"-")</f>
        <v>0.11329862543338431</v>
      </c>
      <c r="Q42" s="165">
        <f t="shared" si="9"/>
        <v>0.1428484235823686</v>
      </c>
      <c r="R42" s="164">
        <f t="shared" ref="R42:R49" si="21">O42/O$9</f>
        <v>8.9426336819143235E-2</v>
      </c>
      <c r="S42" s="163">
        <v>349797</v>
      </c>
      <c r="T42" s="163">
        <v>88261</v>
      </c>
      <c r="U42" s="163">
        <v>80790</v>
      </c>
      <c r="V42" s="163">
        <v>344263</v>
      </c>
      <c r="W42" s="163">
        <v>374301</v>
      </c>
      <c r="X42" s="164">
        <f t="shared" ref="X42:X49" si="22">IFERROR(W42/V42-1,"-")</f>
        <v>8.7253059434211577E-2</v>
      </c>
      <c r="Y42" s="165">
        <f t="shared" si="10"/>
        <v>7.0052058765512459E-2</v>
      </c>
      <c r="Z42" s="164">
        <f t="shared" si="17"/>
        <v>4.3481513494661825E-2</v>
      </c>
    </row>
    <row r="43" spans="1:26" x14ac:dyDescent="0.25">
      <c r="A43" s="161" t="s">
        <v>113</v>
      </c>
      <c r="B43" s="162" t="s">
        <v>113</v>
      </c>
      <c r="C43" s="163">
        <v>11396</v>
      </c>
      <c r="D43" s="163">
        <v>3221</v>
      </c>
      <c r="E43" s="163">
        <v>2578</v>
      </c>
      <c r="F43" s="163">
        <v>7845</v>
      </c>
      <c r="G43" s="163">
        <v>10865</v>
      </c>
      <c r="H43" s="164">
        <f t="shared" si="18"/>
        <v>0.38495857233906938</v>
      </c>
      <c r="I43" s="165">
        <f t="shared" si="1"/>
        <v>-4.6595296595296598E-2</v>
      </c>
      <c r="J43" s="164">
        <f t="shared" si="19"/>
        <v>1.4714167312203076E-2</v>
      </c>
      <c r="K43" s="163">
        <v>26865</v>
      </c>
      <c r="L43" s="163">
        <v>7570</v>
      </c>
      <c r="M43" s="163">
        <v>10918</v>
      </c>
      <c r="N43" s="163">
        <v>19949</v>
      </c>
      <c r="O43" s="163">
        <v>22563</v>
      </c>
      <c r="P43" s="164">
        <f t="shared" si="20"/>
        <v>0.13103413704947608</v>
      </c>
      <c r="Q43" s="165">
        <f t="shared" si="9"/>
        <v>-0.16013400335008376</v>
      </c>
      <c r="R43" s="164">
        <f t="shared" si="21"/>
        <v>6.7349142755825557E-3</v>
      </c>
      <c r="S43" s="163">
        <v>38261</v>
      </c>
      <c r="T43" s="163">
        <v>10791</v>
      </c>
      <c r="U43" s="163">
        <v>13496</v>
      </c>
      <c r="V43" s="163">
        <v>27794</v>
      </c>
      <c r="W43" s="163">
        <v>33428</v>
      </c>
      <c r="X43" s="164">
        <f t="shared" si="22"/>
        <v>0.20270561991796798</v>
      </c>
      <c r="Y43" s="165">
        <f t="shared" si="10"/>
        <v>-0.12631661482972212</v>
      </c>
      <c r="Z43" s="164">
        <f t="shared" si="17"/>
        <v>7.2636032445099136E-3</v>
      </c>
    </row>
    <row r="44" spans="1:26" x14ac:dyDescent="0.25">
      <c r="A44" s="161" t="s">
        <v>116</v>
      </c>
      <c r="B44" s="162" t="s">
        <v>116</v>
      </c>
      <c r="C44" s="163">
        <v>6703</v>
      </c>
      <c r="D44" s="163">
        <v>1995</v>
      </c>
      <c r="E44" s="163">
        <v>1781</v>
      </c>
      <c r="F44" s="163">
        <v>5675</v>
      </c>
      <c r="G44" s="163">
        <v>7865</v>
      </c>
      <c r="H44" s="164">
        <f t="shared" si="18"/>
        <v>0.38590308370044046</v>
      </c>
      <c r="I44" s="165">
        <f t="shared" si="1"/>
        <v>0.17335521408324639</v>
      </c>
      <c r="J44" s="164">
        <f t="shared" si="19"/>
        <v>1.0651350751079355E-2</v>
      </c>
      <c r="K44" s="163">
        <v>9914</v>
      </c>
      <c r="L44" s="163">
        <v>3970</v>
      </c>
      <c r="M44" s="163">
        <v>8252</v>
      </c>
      <c r="N44" s="163">
        <v>12032</v>
      </c>
      <c r="O44" s="163">
        <v>11886</v>
      </c>
      <c r="P44" s="164">
        <f t="shared" si="20"/>
        <v>-1.2134308510638347E-2</v>
      </c>
      <c r="Q44" s="165">
        <f t="shared" si="9"/>
        <v>0.19891063143030063</v>
      </c>
      <c r="R44" s="164">
        <f t="shared" si="21"/>
        <v>3.5478966041561076E-3</v>
      </c>
      <c r="S44" s="163">
        <v>16617</v>
      </c>
      <c r="T44" s="163">
        <v>5965</v>
      </c>
      <c r="U44" s="163">
        <v>10033</v>
      </c>
      <c r="V44" s="163">
        <v>17707</v>
      </c>
      <c r="W44" s="163">
        <v>19751</v>
      </c>
      <c r="X44" s="164">
        <f t="shared" si="22"/>
        <v>0.11543457389732881</v>
      </c>
      <c r="Y44" s="165">
        <f t="shared" si="10"/>
        <v>0.18860203406150333</v>
      </c>
      <c r="Z44" s="164">
        <f t="shared" si="17"/>
        <v>5.3998022637943071E-3</v>
      </c>
    </row>
    <row r="45" spans="1:26" x14ac:dyDescent="0.25">
      <c r="A45" s="161" t="s">
        <v>123</v>
      </c>
      <c r="B45" s="162" t="s">
        <v>123</v>
      </c>
      <c r="C45" s="163">
        <v>2994</v>
      </c>
      <c r="D45" s="163">
        <v>885</v>
      </c>
      <c r="E45" s="163">
        <v>1430</v>
      </c>
      <c r="F45" s="163">
        <v>3236</v>
      </c>
      <c r="G45" s="163">
        <v>3482</v>
      </c>
      <c r="H45" s="164">
        <f t="shared" si="18"/>
        <v>7.6019777503090191E-2</v>
      </c>
      <c r="I45" s="165">
        <f t="shared" si="1"/>
        <v>0.16299265197060797</v>
      </c>
      <c r="J45" s="164">
        <f t="shared" si="19"/>
        <v>4.7155757552775988E-3</v>
      </c>
      <c r="K45" s="163">
        <v>24453</v>
      </c>
      <c r="L45" s="163">
        <v>6712</v>
      </c>
      <c r="M45" s="163">
        <v>13570</v>
      </c>
      <c r="N45" s="163">
        <v>27358</v>
      </c>
      <c r="O45" s="163">
        <v>26160</v>
      </c>
      <c r="P45" s="164">
        <f t="shared" si="20"/>
        <v>-4.3789750712771358E-2</v>
      </c>
      <c r="Q45" s="165">
        <f t="shared" si="9"/>
        <v>6.9807385596859284E-2</v>
      </c>
      <c r="R45" s="164">
        <f t="shared" si="21"/>
        <v>7.8085962615449915E-3</v>
      </c>
      <c r="S45" s="163">
        <v>27447</v>
      </c>
      <c r="T45" s="163">
        <v>7597</v>
      </c>
      <c r="U45" s="163">
        <v>15000</v>
      </c>
      <c r="V45" s="163">
        <v>30594</v>
      </c>
      <c r="W45" s="163">
        <v>29642</v>
      </c>
      <c r="X45" s="164">
        <f t="shared" si="22"/>
        <v>-3.1117212525331728E-2</v>
      </c>
      <c r="Y45" s="165">
        <f t="shared" si="10"/>
        <v>7.9972310270703506E-2</v>
      </c>
      <c r="Z45" s="164">
        <f t="shared" si="17"/>
        <v>8.0730622901340181E-3</v>
      </c>
    </row>
    <row r="46" spans="1:26" x14ac:dyDescent="0.25">
      <c r="A46" s="161" t="s">
        <v>119</v>
      </c>
      <c r="B46" s="162" t="s">
        <v>119</v>
      </c>
      <c r="C46" s="163">
        <v>2495</v>
      </c>
      <c r="D46" s="163">
        <v>1080</v>
      </c>
      <c r="E46" s="163">
        <v>722</v>
      </c>
      <c r="F46" s="163">
        <v>1778</v>
      </c>
      <c r="G46" s="163">
        <v>2269</v>
      </c>
      <c r="H46" s="164">
        <f t="shared" si="18"/>
        <v>0.27615298087739037</v>
      </c>
      <c r="I46" s="165">
        <f t="shared" si="1"/>
        <v>-9.05811623246493E-2</v>
      </c>
      <c r="J46" s="164">
        <f t="shared" si="19"/>
        <v>3.0728435923965741E-3</v>
      </c>
      <c r="K46" s="163">
        <v>31182</v>
      </c>
      <c r="L46" s="163">
        <v>11022</v>
      </c>
      <c r="M46" s="163">
        <v>16968</v>
      </c>
      <c r="N46" s="163">
        <v>29000</v>
      </c>
      <c r="O46" s="163">
        <v>33231</v>
      </c>
      <c r="P46" s="164">
        <f t="shared" si="20"/>
        <v>0.14589655172413796</v>
      </c>
      <c r="Q46" s="165">
        <f t="shared" si="9"/>
        <v>6.5710987107946872E-2</v>
      </c>
      <c r="R46" s="164">
        <f t="shared" si="21"/>
        <v>9.9192455033410409E-3</v>
      </c>
      <c r="S46" s="163">
        <v>33677</v>
      </c>
      <c r="T46" s="163">
        <v>12102</v>
      </c>
      <c r="U46" s="163">
        <v>17690</v>
      </c>
      <c r="V46" s="163">
        <v>30778</v>
      </c>
      <c r="W46" s="163">
        <v>35500</v>
      </c>
      <c r="X46" s="164">
        <f t="shared" si="22"/>
        <v>0.15342127493664304</v>
      </c>
      <c r="Y46" s="165">
        <f t="shared" si="10"/>
        <v>5.4131900109867237E-2</v>
      </c>
      <c r="Z46" s="164">
        <f t="shared" si="17"/>
        <v>9.5208314608313856E-3</v>
      </c>
    </row>
    <row r="47" spans="1:26" x14ac:dyDescent="0.25">
      <c r="A47" s="161" t="s">
        <v>128</v>
      </c>
      <c r="B47" s="162" t="s">
        <v>128</v>
      </c>
      <c r="C47" s="163">
        <v>3512</v>
      </c>
      <c r="D47" s="163">
        <v>1099</v>
      </c>
      <c r="E47" s="163">
        <v>749</v>
      </c>
      <c r="F47" s="163">
        <v>2218</v>
      </c>
      <c r="G47" s="163">
        <v>2218</v>
      </c>
      <c r="H47" s="164">
        <f t="shared" si="18"/>
        <v>0</v>
      </c>
      <c r="I47" s="165">
        <f t="shared" si="1"/>
        <v>-0.3684510250569476</v>
      </c>
      <c r="J47" s="164">
        <f t="shared" si="19"/>
        <v>3.0037757108574712E-3</v>
      </c>
      <c r="K47" s="163">
        <v>4530</v>
      </c>
      <c r="L47" s="163">
        <v>2296</v>
      </c>
      <c r="M47" s="163">
        <v>2639</v>
      </c>
      <c r="N47" s="163">
        <v>6605</v>
      </c>
      <c r="O47" s="163">
        <v>7002</v>
      </c>
      <c r="P47" s="164">
        <f t="shared" si="20"/>
        <v>6.0105980317940899E-2</v>
      </c>
      <c r="Q47" s="165">
        <f t="shared" si="9"/>
        <v>0.54569536423841059</v>
      </c>
      <c r="R47" s="164">
        <f t="shared" si="21"/>
        <v>2.0900531736750012E-3</v>
      </c>
      <c r="S47" s="163">
        <v>8042</v>
      </c>
      <c r="T47" s="163">
        <v>3395</v>
      </c>
      <c r="U47" s="163">
        <v>3388</v>
      </c>
      <c r="V47" s="163">
        <v>8823</v>
      </c>
      <c r="W47" s="163">
        <v>9220</v>
      </c>
      <c r="X47" s="164">
        <f t="shared" si="22"/>
        <v>4.4996033095318966E-2</v>
      </c>
      <c r="Y47" s="165">
        <f t="shared" si="10"/>
        <v>0.14648097488187029</v>
      </c>
      <c r="Z47" s="164">
        <f t="shared" si="17"/>
        <v>1.8234356692649369E-3</v>
      </c>
    </row>
    <row r="48" spans="1:26" x14ac:dyDescent="0.25">
      <c r="A48" s="161" t="s">
        <v>131</v>
      </c>
      <c r="B48" s="162" t="s">
        <v>131</v>
      </c>
      <c r="C48" s="163">
        <v>4005</v>
      </c>
      <c r="D48" s="163">
        <v>1080</v>
      </c>
      <c r="E48" s="163">
        <v>761</v>
      </c>
      <c r="F48" s="163">
        <v>1311</v>
      </c>
      <c r="G48" s="163">
        <v>1982</v>
      </c>
      <c r="H48" s="164">
        <f t="shared" si="18"/>
        <v>0.51182303585049582</v>
      </c>
      <c r="I48" s="165">
        <f t="shared" si="1"/>
        <v>-0.50511860174781531</v>
      </c>
      <c r="J48" s="164">
        <f t="shared" si="19"/>
        <v>2.6841674747157384E-3</v>
      </c>
      <c r="K48" s="163">
        <v>7898</v>
      </c>
      <c r="L48" s="163">
        <v>4136</v>
      </c>
      <c r="M48" s="163">
        <v>3019</v>
      </c>
      <c r="N48" s="163">
        <v>6804</v>
      </c>
      <c r="O48" s="163">
        <v>8431</v>
      </c>
      <c r="P48" s="164">
        <f t="shared" si="20"/>
        <v>0.23912404467960013</v>
      </c>
      <c r="Q48" s="165">
        <f t="shared" si="9"/>
        <v>6.7485439351734566E-2</v>
      </c>
      <c r="R48" s="164">
        <f t="shared" si="21"/>
        <v>2.5166007293993052E-3</v>
      </c>
      <c r="S48" s="163">
        <v>11903</v>
      </c>
      <c r="T48" s="163">
        <v>5216</v>
      </c>
      <c r="U48" s="163">
        <v>3780</v>
      </c>
      <c r="V48" s="163">
        <v>8115</v>
      </c>
      <c r="W48" s="163">
        <v>10413</v>
      </c>
      <c r="X48" s="164">
        <f t="shared" si="22"/>
        <v>0.28317929759704241</v>
      </c>
      <c r="Y48" s="165">
        <f t="shared" si="10"/>
        <v>-0.12517852642191041</v>
      </c>
      <c r="Z48" s="164">
        <f t="shared" si="17"/>
        <v>2.0344116971137724E-3</v>
      </c>
    </row>
    <row r="49" spans="1:26" x14ac:dyDescent="0.25">
      <c r="A49" s="167" t="s">
        <v>145</v>
      </c>
      <c r="B49" s="168" t="s">
        <v>145</v>
      </c>
      <c r="C49" s="169">
        <f>C41-SUM(C42:C48)</f>
        <v>42337</v>
      </c>
      <c r="D49" s="169">
        <f>D41-SUM(D42:D48)</f>
        <v>14436</v>
      </c>
      <c r="E49" s="169">
        <f>E41-SUM(E42:E48)</f>
        <v>19568</v>
      </c>
      <c r="F49" s="169">
        <f>F41-SUM(F42:F48)</f>
        <v>59733</v>
      </c>
      <c r="G49" s="169">
        <f>G41-SUM(G42:G48)</f>
        <v>69566</v>
      </c>
      <c r="H49" s="170">
        <f t="shared" si="18"/>
        <v>0.16461587397251098</v>
      </c>
      <c r="I49" s="171">
        <f t="shared" si="1"/>
        <v>0.64314901858894102</v>
      </c>
      <c r="J49" s="170">
        <f t="shared" si="19"/>
        <v>9.4211298963710929E-2</v>
      </c>
      <c r="K49" s="169">
        <f>K41-SUM(K42:K48)</f>
        <v>120962</v>
      </c>
      <c r="L49" s="169">
        <f>L41-SUM(L42:L48)</f>
        <v>33740</v>
      </c>
      <c r="M49" s="169">
        <f>M41-SUM(M42:M48)</f>
        <v>53170</v>
      </c>
      <c r="N49" s="169">
        <f>N41-SUM(N42:N48)</f>
        <v>141662</v>
      </c>
      <c r="O49" s="169">
        <f>O41-SUM(O42:O48)</f>
        <v>147551</v>
      </c>
      <c r="P49" s="170">
        <f t="shared" si="20"/>
        <v>4.157078115514401E-2</v>
      </c>
      <c r="Q49" s="171">
        <f t="shared" si="9"/>
        <v>0.21981283378251026</v>
      </c>
      <c r="R49" s="170">
        <f t="shared" si="21"/>
        <v>4.4043049961285365E-2</v>
      </c>
      <c r="S49" s="169">
        <f>S41-SUM(S42:S48)</f>
        <v>163299</v>
      </c>
      <c r="T49" s="169">
        <f>T41-SUM(T42:T48)</f>
        <v>48176</v>
      </c>
      <c r="U49" s="169">
        <f>U41-SUM(U42:U48)</f>
        <v>72738</v>
      </c>
      <c r="V49" s="169">
        <f>V41-SUM(V42:V48)</f>
        <v>201395</v>
      </c>
      <c r="W49" s="169">
        <f>W41-SUM(W42:W48)</f>
        <v>217117</v>
      </c>
      <c r="X49" s="170">
        <f t="shared" si="22"/>
        <v>7.8065493185034418E-2</v>
      </c>
      <c r="Y49" s="171">
        <f t="shared" si="10"/>
        <v>0.32956723556176093</v>
      </c>
      <c r="Z49" s="170">
        <f t="shared" si="17"/>
        <v>3.9147893657317884E-2</v>
      </c>
    </row>
    <row r="50" spans="1:26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  <c r="R50" s="151"/>
      <c r="S50" s="151"/>
      <c r="T50" s="151"/>
      <c r="U50" s="151"/>
      <c r="V50" s="151"/>
      <c r="W50" s="151"/>
      <c r="X50" s="151"/>
      <c r="Y50" s="151"/>
      <c r="Z50" s="151"/>
    </row>
    <row r="51" spans="1:26" x14ac:dyDescent="0.25">
      <c r="A51" s="1" t="s">
        <v>0</v>
      </c>
      <c r="B51" s="154" t="s">
        <v>68</v>
      </c>
      <c r="C51" s="176">
        <f>C52+C55</f>
        <v>0</v>
      </c>
      <c r="D51" s="176">
        <f>D52+D55</f>
        <v>0</v>
      </c>
      <c r="E51" s="176">
        <f>E52+E55</f>
        <v>0</v>
      </c>
      <c r="F51" s="176">
        <f>F52+F55</f>
        <v>0</v>
      </c>
      <c r="G51" s="176">
        <f>G52+G55</f>
        <v>0</v>
      </c>
      <c r="H51" s="177" t="str">
        <f>IFERROR(G51/F51-1,"-")</f>
        <v>-</v>
      </c>
      <c r="I51" s="177" t="str">
        <f t="shared" si="1"/>
        <v>-</v>
      </c>
      <c r="J51" s="177">
        <f>G51/G$9</f>
        <v>0</v>
      </c>
      <c r="K51" s="176">
        <f>K52+K55</f>
        <v>0</v>
      </c>
      <c r="L51" s="176">
        <f>L52+L55</f>
        <v>0</v>
      </c>
      <c r="M51" s="176">
        <f>M52+M55</f>
        <v>0</v>
      </c>
      <c r="N51" s="176">
        <f>N52+N55</f>
        <v>0</v>
      </c>
      <c r="O51" s="176">
        <f>O52+O55</f>
        <v>0</v>
      </c>
      <c r="P51" s="177" t="str">
        <f>IFERROR(O51/N51-1,"-")</f>
        <v>-</v>
      </c>
      <c r="Q51" s="177" t="str">
        <f t="shared" si="9"/>
        <v>-</v>
      </c>
      <c r="R51" s="177">
        <f>O51/O$9</f>
        <v>0</v>
      </c>
      <c r="S51" s="176">
        <f>S52+S55</f>
        <v>38821</v>
      </c>
      <c r="T51" s="176">
        <f>T52+T55</f>
        <v>10755</v>
      </c>
      <c r="U51" s="176">
        <f>U52+U55</f>
        <v>20161</v>
      </c>
      <c r="V51" s="176">
        <f>V52+V55</f>
        <v>37638</v>
      </c>
      <c r="W51" s="176">
        <f>W52+W55</f>
        <v>50521</v>
      </c>
      <c r="X51" s="177">
        <f>IFERROR(W51/V51-1,"-")</f>
        <v>0.34228705032148365</v>
      </c>
      <c r="Y51" s="177">
        <f t="shared" si="10"/>
        <v>0.30138327194044456</v>
      </c>
      <c r="Z51" s="177">
        <f t="shared" ref="Z51:Z63" si="23">U51/U$9</f>
        <v>1.0850733922092796E-2</v>
      </c>
    </row>
    <row r="52" spans="1:26" x14ac:dyDescent="0.25">
      <c r="A52" s="1" t="s">
        <v>96</v>
      </c>
      <c r="B52" s="157" t="s">
        <v>97</v>
      </c>
      <c r="C52" s="158">
        <v>0</v>
      </c>
      <c r="D52" s="158">
        <v>0</v>
      </c>
      <c r="E52" s="158">
        <v>0</v>
      </c>
      <c r="F52" s="158">
        <v>0</v>
      </c>
      <c r="G52" s="158">
        <v>0</v>
      </c>
      <c r="H52" s="159" t="str">
        <f>IFERROR(G52/F52-1,"-")</f>
        <v>-</v>
      </c>
      <c r="I52" s="160" t="str">
        <f t="shared" si="1"/>
        <v>-</v>
      </c>
      <c r="J52" s="159">
        <f>G52/G$9</f>
        <v>0</v>
      </c>
      <c r="K52" s="158">
        <v>0</v>
      </c>
      <c r="L52" s="158">
        <v>0</v>
      </c>
      <c r="M52" s="158">
        <v>0</v>
      </c>
      <c r="N52" s="158">
        <v>0</v>
      </c>
      <c r="O52" s="158">
        <v>0</v>
      </c>
      <c r="P52" s="159" t="str">
        <f>IFERROR(O52/N52-1,"-")</f>
        <v>-</v>
      </c>
      <c r="Q52" s="160" t="str">
        <f t="shared" si="9"/>
        <v>-</v>
      </c>
      <c r="R52" s="159">
        <f>O52/O$9</f>
        <v>0</v>
      </c>
      <c r="S52" s="158">
        <v>8657</v>
      </c>
      <c r="T52" s="158">
        <v>1989</v>
      </c>
      <c r="U52" s="158">
        <v>4950</v>
      </c>
      <c r="V52" s="158">
        <v>6738</v>
      </c>
      <c r="W52" s="158">
        <v>20078</v>
      </c>
      <c r="X52" s="159">
        <f>IFERROR(W52/V52-1,"-")</f>
        <v>1.9798159691303057</v>
      </c>
      <c r="Y52" s="160">
        <f t="shared" si="10"/>
        <v>1.3192791960263373</v>
      </c>
      <c r="Z52" s="159">
        <f t="shared" si="23"/>
        <v>2.6641105557442262E-3</v>
      </c>
    </row>
    <row r="53" spans="1:26" x14ac:dyDescent="0.25">
      <c r="A53" s="161" t="s">
        <v>103</v>
      </c>
      <c r="B53" s="162" t="s">
        <v>103</v>
      </c>
      <c r="C53" s="163">
        <v>0</v>
      </c>
      <c r="D53" s="163">
        <v>0</v>
      </c>
      <c r="E53" s="163">
        <v>0</v>
      </c>
      <c r="F53" s="163">
        <v>0</v>
      </c>
      <c r="G53" s="163">
        <v>0</v>
      </c>
      <c r="H53" s="164" t="str">
        <f>IFERROR(G53/F53-1,"-")</f>
        <v>-</v>
      </c>
      <c r="I53" s="165" t="str">
        <f t="shared" si="1"/>
        <v>-</v>
      </c>
      <c r="J53" s="164">
        <f>G53/G$9</f>
        <v>0</v>
      </c>
      <c r="K53" s="163">
        <v>0</v>
      </c>
      <c r="L53" s="163">
        <v>0</v>
      </c>
      <c r="M53" s="163">
        <v>0</v>
      </c>
      <c r="N53" s="163">
        <v>0</v>
      </c>
      <c r="O53" s="163">
        <v>0</v>
      </c>
      <c r="P53" s="164" t="str">
        <f>IFERROR(O53/N53-1,"-")</f>
        <v>-</v>
      </c>
      <c r="Q53" s="165" t="str">
        <f t="shared" si="9"/>
        <v>-</v>
      </c>
      <c r="R53" s="164">
        <f>O53/O$9</f>
        <v>0</v>
      </c>
      <c r="S53" s="163">
        <v>4791</v>
      </c>
      <c r="T53" s="163">
        <v>1487</v>
      </c>
      <c r="U53" s="163">
        <v>2415</v>
      </c>
      <c r="V53" s="163">
        <v>3508</v>
      </c>
      <c r="W53" s="163">
        <v>14700</v>
      </c>
      <c r="X53" s="164">
        <f>IFERROR(W53/V53-1,"-")</f>
        <v>3.1904218928164196</v>
      </c>
      <c r="Y53" s="165">
        <f t="shared" si="10"/>
        <v>2.0682529743268629</v>
      </c>
      <c r="Z53" s="164">
        <f t="shared" si="23"/>
        <v>1.299763028711577E-3</v>
      </c>
    </row>
    <row r="54" spans="1:26" x14ac:dyDescent="0.25">
      <c r="A54" s="161" t="s">
        <v>100</v>
      </c>
      <c r="B54" s="162" t="s">
        <v>100</v>
      </c>
      <c r="C54" s="163">
        <v>0</v>
      </c>
      <c r="D54" s="163">
        <v>0</v>
      </c>
      <c r="E54" s="163">
        <v>0</v>
      </c>
      <c r="F54" s="163">
        <v>0</v>
      </c>
      <c r="G54" s="163">
        <v>0</v>
      </c>
      <c r="H54" s="164" t="str">
        <f>IFERROR(G54/F54-1,"-")</f>
        <v>-</v>
      </c>
      <c r="I54" s="165" t="str">
        <f t="shared" si="1"/>
        <v>-</v>
      </c>
      <c r="J54" s="164">
        <f>G54/G$9</f>
        <v>0</v>
      </c>
      <c r="K54" s="163">
        <v>0</v>
      </c>
      <c r="L54" s="163">
        <v>0</v>
      </c>
      <c r="M54" s="163">
        <v>0</v>
      </c>
      <c r="N54" s="163">
        <v>0</v>
      </c>
      <c r="O54" s="163">
        <v>0</v>
      </c>
      <c r="P54" s="164" t="str">
        <f>IFERROR(O54/N54-1,"-")</f>
        <v>-</v>
      </c>
      <c r="Q54" s="165" t="str">
        <f t="shared" si="9"/>
        <v>-</v>
      </c>
      <c r="R54" s="164">
        <f>O54/O$9</f>
        <v>0</v>
      </c>
      <c r="S54" s="163">
        <v>3866</v>
      </c>
      <c r="T54" s="163">
        <v>502</v>
      </c>
      <c r="U54" s="163">
        <v>2535</v>
      </c>
      <c r="V54" s="163">
        <v>3230</v>
      </c>
      <c r="W54" s="163">
        <v>5378</v>
      </c>
      <c r="X54" s="164">
        <f>IFERROR(W54/V54-1,"-")</f>
        <v>0.66501547987616094</v>
      </c>
      <c r="Y54" s="165">
        <f t="shared" si="10"/>
        <v>0.39110191412312467</v>
      </c>
      <c r="Z54" s="164">
        <f t="shared" si="23"/>
        <v>1.364347527032649E-3</v>
      </c>
    </row>
    <row r="55" spans="1:26" x14ac:dyDescent="0.25">
      <c r="A55" s="1" t="s">
        <v>146</v>
      </c>
      <c r="B55" s="157" t="s">
        <v>107</v>
      </c>
      <c r="C55" s="158">
        <v>0</v>
      </c>
      <c r="D55" s="158">
        <v>0</v>
      </c>
      <c r="E55" s="158">
        <v>0</v>
      </c>
      <c r="F55" s="158">
        <v>0</v>
      </c>
      <c r="G55" s="158">
        <v>0</v>
      </c>
      <c r="H55" s="159" t="str">
        <f>IFERROR(G55/F55-1,"-")</f>
        <v>-</v>
      </c>
      <c r="I55" s="160" t="str">
        <f t="shared" si="1"/>
        <v>-</v>
      </c>
      <c r="J55" s="159">
        <f>G55/G$9</f>
        <v>0</v>
      </c>
      <c r="K55" s="158">
        <v>0</v>
      </c>
      <c r="L55" s="158">
        <v>0</v>
      </c>
      <c r="M55" s="158">
        <v>0</v>
      </c>
      <c r="N55" s="158">
        <v>0</v>
      </c>
      <c r="O55" s="158">
        <v>0</v>
      </c>
      <c r="P55" s="159" t="str">
        <f>IFERROR(O55/N55-1,"-")</f>
        <v>-</v>
      </c>
      <c r="Q55" s="160" t="str">
        <f t="shared" si="9"/>
        <v>-</v>
      </c>
      <c r="R55" s="159">
        <f>O55/O$9</f>
        <v>0</v>
      </c>
      <c r="S55" s="158">
        <v>30164</v>
      </c>
      <c r="T55" s="158">
        <v>8766</v>
      </c>
      <c r="U55" s="158">
        <v>15211</v>
      </c>
      <c r="V55" s="158">
        <v>30900</v>
      </c>
      <c r="W55" s="158">
        <v>30443</v>
      </c>
      <c r="X55" s="159">
        <f>IFERROR(W55/V55-1,"-")</f>
        <v>-1.4789644012945025E-2</v>
      </c>
      <c r="Y55" s="160">
        <f t="shared" si="10"/>
        <v>9.2494364142685637E-3</v>
      </c>
      <c r="Z55" s="159">
        <f t="shared" si="23"/>
        <v>8.18662336634857E-3</v>
      </c>
    </row>
    <row r="56" spans="1:26" x14ac:dyDescent="0.25">
      <c r="A56" s="161" t="s">
        <v>110</v>
      </c>
      <c r="B56" s="162" t="s">
        <v>110</v>
      </c>
      <c r="C56" s="163">
        <v>0</v>
      </c>
      <c r="D56" s="163">
        <v>0</v>
      </c>
      <c r="E56" s="163">
        <v>0</v>
      </c>
      <c r="F56" s="163">
        <v>0</v>
      </c>
      <c r="G56" s="163">
        <v>0</v>
      </c>
      <c r="H56" s="164" t="str">
        <f t="shared" ref="H56:H63" si="24">IFERROR(G56/F56-1,"-")</f>
        <v>-</v>
      </c>
      <c r="I56" s="165" t="str">
        <f t="shared" si="1"/>
        <v>-</v>
      </c>
      <c r="J56" s="164">
        <f t="shared" ref="J56:J63" si="25">G56/G$9</f>
        <v>0</v>
      </c>
      <c r="K56" s="163">
        <v>0</v>
      </c>
      <c r="L56" s="163">
        <v>0</v>
      </c>
      <c r="M56" s="163">
        <v>0</v>
      </c>
      <c r="N56" s="163">
        <v>0</v>
      </c>
      <c r="O56" s="163">
        <v>0</v>
      </c>
      <c r="P56" s="164" t="str">
        <f t="shared" ref="P56:P63" si="26">IFERROR(O56/N56-1,"-")</f>
        <v>-</v>
      </c>
      <c r="Q56" s="165" t="str">
        <f t="shared" si="9"/>
        <v>-</v>
      </c>
      <c r="R56" s="164">
        <f t="shared" ref="R56:R63" si="27">O56/O$9</f>
        <v>0</v>
      </c>
      <c r="S56" s="163">
        <v>8594</v>
      </c>
      <c r="T56" s="163">
        <v>2464</v>
      </c>
      <c r="U56" s="163">
        <v>3030</v>
      </c>
      <c r="V56" s="163">
        <v>10329</v>
      </c>
      <c r="W56" s="163">
        <v>9247</v>
      </c>
      <c r="X56" s="164">
        <f t="shared" ref="X56:X63" si="28">IFERROR(W56/V56-1,"-")</f>
        <v>-0.10475360635105047</v>
      </c>
      <c r="Y56" s="165">
        <f t="shared" si="10"/>
        <v>7.5983244123807303E-2</v>
      </c>
      <c r="Z56" s="164">
        <f t="shared" si="23"/>
        <v>1.6307585826070717E-3</v>
      </c>
    </row>
    <row r="57" spans="1:26" x14ac:dyDescent="0.25">
      <c r="A57" s="161" t="s">
        <v>113</v>
      </c>
      <c r="B57" s="162" t="s">
        <v>113</v>
      </c>
      <c r="C57" s="163">
        <v>0</v>
      </c>
      <c r="D57" s="163">
        <v>0</v>
      </c>
      <c r="E57" s="163">
        <v>0</v>
      </c>
      <c r="F57" s="163">
        <v>0</v>
      </c>
      <c r="G57" s="163">
        <v>0</v>
      </c>
      <c r="H57" s="164" t="str">
        <f t="shared" si="24"/>
        <v>-</v>
      </c>
      <c r="I57" s="165" t="str">
        <f t="shared" si="1"/>
        <v>-</v>
      </c>
      <c r="J57" s="164">
        <f t="shared" si="25"/>
        <v>0</v>
      </c>
      <c r="K57" s="163">
        <v>0</v>
      </c>
      <c r="L57" s="163">
        <v>0</v>
      </c>
      <c r="M57" s="163">
        <v>0</v>
      </c>
      <c r="N57" s="163">
        <v>0</v>
      </c>
      <c r="O57" s="163">
        <v>0</v>
      </c>
      <c r="P57" s="164" t="str">
        <f t="shared" si="26"/>
        <v>-</v>
      </c>
      <c r="Q57" s="165" t="str">
        <f t="shared" si="9"/>
        <v>-</v>
      </c>
      <c r="R57" s="164">
        <f t="shared" si="27"/>
        <v>0</v>
      </c>
      <c r="S57" s="163">
        <v>9255</v>
      </c>
      <c r="T57" s="163">
        <v>2785</v>
      </c>
      <c r="U57" s="163">
        <v>5150</v>
      </c>
      <c r="V57" s="163">
        <v>6783</v>
      </c>
      <c r="W57" s="163">
        <v>6068</v>
      </c>
      <c r="X57" s="164">
        <f t="shared" si="28"/>
        <v>-0.10541058528674629</v>
      </c>
      <c r="Y57" s="165">
        <f t="shared" si="10"/>
        <v>-0.34435440302539166</v>
      </c>
      <c r="Z57" s="164">
        <f t="shared" si="23"/>
        <v>2.7717513862793464E-3</v>
      </c>
    </row>
    <row r="58" spans="1:26" x14ac:dyDescent="0.25">
      <c r="A58" s="161" t="s">
        <v>116</v>
      </c>
      <c r="B58" s="162" t="s">
        <v>116</v>
      </c>
      <c r="C58" s="163">
        <v>0</v>
      </c>
      <c r="D58" s="163">
        <v>0</v>
      </c>
      <c r="E58" s="163">
        <v>0</v>
      </c>
      <c r="F58" s="163">
        <v>0</v>
      </c>
      <c r="G58" s="163">
        <v>0</v>
      </c>
      <c r="H58" s="164" t="str">
        <f t="shared" si="24"/>
        <v>-</v>
      </c>
      <c r="I58" s="165" t="str">
        <f t="shared" si="1"/>
        <v>-</v>
      </c>
      <c r="J58" s="164">
        <f t="shared" si="25"/>
        <v>0</v>
      </c>
      <c r="K58" s="163">
        <v>0</v>
      </c>
      <c r="L58" s="163">
        <v>0</v>
      </c>
      <c r="M58" s="163">
        <v>0</v>
      </c>
      <c r="N58" s="163">
        <v>0</v>
      </c>
      <c r="O58" s="163">
        <v>0</v>
      </c>
      <c r="P58" s="164" t="str">
        <f t="shared" si="26"/>
        <v>-</v>
      </c>
      <c r="Q58" s="165" t="str">
        <f t="shared" si="9"/>
        <v>-</v>
      </c>
      <c r="R58" s="164">
        <f t="shared" si="27"/>
        <v>0</v>
      </c>
      <c r="S58" s="163">
        <v>1959</v>
      </c>
      <c r="T58" s="163">
        <v>488</v>
      </c>
      <c r="U58" s="163">
        <v>1642</v>
      </c>
      <c r="V58" s="163">
        <v>2739</v>
      </c>
      <c r="W58" s="163">
        <v>2907</v>
      </c>
      <c r="X58" s="164">
        <f t="shared" si="28"/>
        <v>6.1336254107338339E-2</v>
      </c>
      <c r="Y58" s="165">
        <f t="shared" si="10"/>
        <v>0.48392036753445633</v>
      </c>
      <c r="Z58" s="164">
        <f t="shared" si="23"/>
        <v>8.8373121869333722E-4</v>
      </c>
    </row>
    <row r="59" spans="1:26" x14ac:dyDescent="0.25">
      <c r="A59" s="161" t="s">
        <v>123</v>
      </c>
      <c r="B59" s="162" t="s">
        <v>123</v>
      </c>
      <c r="C59" s="163">
        <v>0</v>
      </c>
      <c r="D59" s="163">
        <v>0</v>
      </c>
      <c r="E59" s="163">
        <v>0</v>
      </c>
      <c r="F59" s="163">
        <v>0</v>
      </c>
      <c r="G59" s="163">
        <v>0</v>
      </c>
      <c r="H59" s="164" t="str">
        <f t="shared" si="24"/>
        <v>-</v>
      </c>
      <c r="I59" s="165" t="str">
        <f t="shared" si="1"/>
        <v>-</v>
      </c>
      <c r="J59" s="164">
        <f t="shared" si="25"/>
        <v>0</v>
      </c>
      <c r="K59" s="163">
        <v>0</v>
      </c>
      <c r="L59" s="163">
        <v>0</v>
      </c>
      <c r="M59" s="163">
        <v>0</v>
      </c>
      <c r="N59" s="163">
        <v>0</v>
      </c>
      <c r="O59" s="163">
        <v>0</v>
      </c>
      <c r="P59" s="164" t="str">
        <f t="shared" si="26"/>
        <v>-</v>
      </c>
      <c r="Q59" s="165" t="str">
        <f t="shared" si="9"/>
        <v>-</v>
      </c>
      <c r="R59" s="164">
        <f t="shared" si="27"/>
        <v>0</v>
      </c>
      <c r="S59" s="163">
        <v>546</v>
      </c>
      <c r="T59" s="163">
        <v>271</v>
      </c>
      <c r="U59" s="163">
        <v>377</v>
      </c>
      <c r="V59" s="163">
        <v>866</v>
      </c>
      <c r="W59" s="163">
        <v>806</v>
      </c>
      <c r="X59" s="164">
        <f t="shared" si="28"/>
        <v>-6.9284064665127043E-2</v>
      </c>
      <c r="Y59" s="165">
        <f t="shared" si="10"/>
        <v>0.47619047619047628</v>
      </c>
      <c r="Z59" s="164">
        <f t="shared" si="23"/>
        <v>2.0290296555870165E-4</v>
      </c>
    </row>
    <row r="60" spans="1:26" x14ac:dyDescent="0.25">
      <c r="A60" s="161" t="s">
        <v>119</v>
      </c>
      <c r="B60" s="162" t="s">
        <v>119</v>
      </c>
      <c r="C60" s="163">
        <v>0</v>
      </c>
      <c r="D60" s="163">
        <v>0</v>
      </c>
      <c r="E60" s="163">
        <v>0</v>
      </c>
      <c r="F60" s="163">
        <v>0</v>
      </c>
      <c r="G60" s="163">
        <v>0</v>
      </c>
      <c r="H60" s="164" t="str">
        <f t="shared" si="24"/>
        <v>-</v>
      </c>
      <c r="I60" s="165" t="str">
        <f t="shared" si="1"/>
        <v>-</v>
      </c>
      <c r="J60" s="164">
        <f t="shared" si="25"/>
        <v>0</v>
      </c>
      <c r="K60" s="163">
        <v>0</v>
      </c>
      <c r="L60" s="163">
        <v>0</v>
      </c>
      <c r="M60" s="163">
        <v>0</v>
      </c>
      <c r="N60" s="163">
        <v>0</v>
      </c>
      <c r="O60" s="163">
        <v>0</v>
      </c>
      <c r="P60" s="164" t="str">
        <f t="shared" si="26"/>
        <v>-</v>
      </c>
      <c r="Q60" s="165" t="str">
        <f t="shared" si="9"/>
        <v>-</v>
      </c>
      <c r="R60" s="164">
        <f t="shared" si="27"/>
        <v>0</v>
      </c>
      <c r="S60" s="163">
        <v>636</v>
      </c>
      <c r="T60" s="163">
        <v>177</v>
      </c>
      <c r="U60" s="163">
        <v>476</v>
      </c>
      <c r="V60" s="163">
        <v>649</v>
      </c>
      <c r="W60" s="163">
        <v>683</v>
      </c>
      <c r="X60" s="164">
        <f t="shared" si="28"/>
        <v>5.238828967642517E-2</v>
      </c>
      <c r="Y60" s="165">
        <f t="shared" si="10"/>
        <v>7.3899371069182429E-2</v>
      </c>
      <c r="Z60" s="164">
        <f t="shared" si="23"/>
        <v>2.5618517667358616E-4</v>
      </c>
    </row>
    <row r="61" spans="1:26" x14ac:dyDescent="0.25">
      <c r="A61" s="161" t="s">
        <v>128</v>
      </c>
      <c r="B61" s="162" t="s">
        <v>128</v>
      </c>
      <c r="C61" s="163">
        <v>0</v>
      </c>
      <c r="D61" s="163">
        <v>0</v>
      </c>
      <c r="E61" s="163">
        <v>0</v>
      </c>
      <c r="F61" s="163">
        <v>0</v>
      </c>
      <c r="G61" s="163">
        <v>0</v>
      </c>
      <c r="H61" s="164" t="str">
        <f t="shared" si="24"/>
        <v>-</v>
      </c>
      <c r="I61" s="165" t="str">
        <f t="shared" si="1"/>
        <v>-</v>
      </c>
      <c r="J61" s="164">
        <f t="shared" si="25"/>
        <v>0</v>
      </c>
      <c r="K61" s="163">
        <v>0</v>
      </c>
      <c r="L61" s="163">
        <v>0</v>
      </c>
      <c r="M61" s="163">
        <v>0</v>
      </c>
      <c r="N61" s="163">
        <v>0</v>
      </c>
      <c r="O61" s="163">
        <v>0</v>
      </c>
      <c r="P61" s="164" t="str">
        <f t="shared" si="26"/>
        <v>-</v>
      </c>
      <c r="Q61" s="165" t="str">
        <f t="shared" si="9"/>
        <v>-</v>
      </c>
      <c r="R61" s="164">
        <f t="shared" si="27"/>
        <v>0</v>
      </c>
      <c r="S61" s="163">
        <v>160</v>
      </c>
      <c r="T61" s="163">
        <v>76</v>
      </c>
      <c r="U61" s="163">
        <v>98</v>
      </c>
      <c r="V61" s="163">
        <v>132</v>
      </c>
      <c r="W61" s="163">
        <v>239</v>
      </c>
      <c r="X61" s="164">
        <f t="shared" si="28"/>
        <v>0.81060606060606055</v>
      </c>
      <c r="Y61" s="165">
        <f t="shared" si="10"/>
        <v>0.49374999999999991</v>
      </c>
      <c r="Z61" s="164">
        <f t="shared" si="23"/>
        <v>5.2744006962208921E-5</v>
      </c>
    </row>
    <row r="62" spans="1:26" x14ac:dyDescent="0.25">
      <c r="A62" s="161" t="s">
        <v>131</v>
      </c>
      <c r="B62" s="162" t="s">
        <v>131</v>
      </c>
      <c r="C62" s="163">
        <v>0</v>
      </c>
      <c r="D62" s="163">
        <v>0</v>
      </c>
      <c r="E62" s="163">
        <v>0</v>
      </c>
      <c r="F62" s="163">
        <v>0</v>
      </c>
      <c r="G62" s="163">
        <v>0</v>
      </c>
      <c r="H62" s="164" t="str">
        <f t="shared" si="24"/>
        <v>-</v>
      </c>
      <c r="I62" s="165" t="str">
        <f t="shared" si="1"/>
        <v>-</v>
      </c>
      <c r="J62" s="164">
        <f t="shared" si="25"/>
        <v>0</v>
      </c>
      <c r="K62" s="163">
        <v>0</v>
      </c>
      <c r="L62" s="163">
        <v>0</v>
      </c>
      <c r="M62" s="163">
        <v>0</v>
      </c>
      <c r="N62" s="163">
        <v>0</v>
      </c>
      <c r="O62" s="163">
        <v>0</v>
      </c>
      <c r="P62" s="164" t="str">
        <f t="shared" si="26"/>
        <v>-</v>
      </c>
      <c r="Q62" s="165" t="str">
        <f t="shared" si="9"/>
        <v>-</v>
      </c>
      <c r="R62" s="164">
        <f t="shared" si="27"/>
        <v>0</v>
      </c>
      <c r="S62" s="163">
        <v>340</v>
      </c>
      <c r="T62" s="163">
        <v>121</v>
      </c>
      <c r="U62" s="163">
        <v>91</v>
      </c>
      <c r="V62" s="163">
        <v>153</v>
      </c>
      <c r="W62" s="163">
        <v>195</v>
      </c>
      <c r="X62" s="164">
        <f t="shared" si="28"/>
        <v>0.27450980392156854</v>
      </c>
      <c r="Y62" s="165">
        <f t="shared" si="10"/>
        <v>-0.42647058823529416</v>
      </c>
      <c r="Z62" s="164">
        <f t="shared" si="23"/>
        <v>4.8976577893479713E-5</v>
      </c>
    </row>
    <row r="63" spans="1:26" x14ac:dyDescent="0.25">
      <c r="A63" s="167" t="s">
        <v>145</v>
      </c>
      <c r="B63" s="168" t="s">
        <v>145</v>
      </c>
      <c r="C63" s="169">
        <f>C55-SUM(C56:C62)</f>
        <v>0</v>
      </c>
      <c r="D63" s="169">
        <f>D55-SUM(D56:D62)</f>
        <v>0</v>
      </c>
      <c r="E63" s="169">
        <f>E55-SUM(E56:E62)</f>
        <v>0</v>
      </c>
      <c r="F63" s="169">
        <f>F55-SUM(F56:F62)</f>
        <v>0</v>
      </c>
      <c r="G63" s="169">
        <f>G55-SUM(G56:G62)</f>
        <v>0</v>
      </c>
      <c r="H63" s="170" t="str">
        <f t="shared" si="24"/>
        <v>-</v>
      </c>
      <c r="I63" s="171" t="str">
        <f t="shared" si="1"/>
        <v>-</v>
      </c>
      <c r="J63" s="170">
        <f t="shared" si="25"/>
        <v>0</v>
      </c>
      <c r="K63" s="169">
        <f>K55-SUM(K56:K62)</f>
        <v>0</v>
      </c>
      <c r="L63" s="169">
        <f>L55-SUM(L56:L62)</f>
        <v>0</v>
      </c>
      <c r="M63" s="169">
        <f>M55-SUM(M56:M62)</f>
        <v>0</v>
      </c>
      <c r="N63" s="169">
        <f>N55-SUM(N56:N62)</f>
        <v>0</v>
      </c>
      <c r="O63" s="169">
        <f>O55-SUM(O56:O62)</f>
        <v>0</v>
      </c>
      <c r="P63" s="170" t="str">
        <f t="shared" si="26"/>
        <v>-</v>
      </c>
      <c r="Q63" s="171" t="str">
        <f t="shared" si="9"/>
        <v>-</v>
      </c>
      <c r="R63" s="170">
        <f t="shared" si="27"/>
        <v>0</v>
      </c>
      <c r="S63" s="169">
        <f>S55-SUM(S56:S62)</f>
        <v>8674</v>
      </c>
      <c r="T63" s="169">
        <f>T55-SUM(T56:T62)</f>
        <v>2384</v>
      </c>
      <c r="U63" s="169">
        <f>U55-SUM(U56:U62)</f>
        <v>4347</v>
      </c>
      <c r="V63" s="169">
        <f>V55-SUM(V56:V62)</f>
        <v>9249</v>
      </c>
      <c r="W63" s="169">
        <f>W55-SUM(W56:W62)</f>
        <v>10298</v>
      </c>
      <c r="X63" s="170">
        <f t="shared" si="28"/>
        <v>0.11341766677478637</v>
      </c>
      <c r="Y63" s="171">
        <f t="shared" si="10"/>
        <v>0.18722619322112055</v>
      </c>
      <c r="Z63" s="170">
        <f t="shared" si="23"/>
        <v>2.3395734516808383E-3</v>
      </c>
    </row>
    <row r="64" spans="1:26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  <c r="R64" s="151"/>
      <c r="S64" s="151"/>
      <c r="T64" s="151"/>
      <c r="U64" s="151"/>
      <c r="V64" s="151"/>
      <c r="W64" s="151"/>
      <c r="X64" s="151"/>
      <c r="Y64" s="151"/>
      <c r="Z64" s="151"/>
    </row>
    <row r="65" spans="1:26" x14ac:dyDescent="0.25">
      <c r="A65" s="1" t="s">
        <v>0</v>
      </c>
      <c r="B65" s="154" t="s">
        <v>68</v>
      </c>
      <c r="C65" s="176">
        <f>C66+C69</f>
        <v>12795</v>
      </c>
      <c r="D65" s="176">
        <f>D66+D69</f>
        <v>0</v>
      </c>
      <c r="E65" s="176">
        <f>E66+E69</f>
        <v>0</v>
      </c>
      <c r="F65" s="176">
        <f>F66+F69</f>
        <v>0</v>
      </c>
      <c r="G65" s="176">
        <f>G66+G69</f>
        <v>0</v>
      </c>
      <c r="H65" s="177" t="str">
        <f>IFERROR(G65/F65-1,"-")</f>
        <v>-</v>
      </c>
      <c r="I65" s="177">
        <f t="shared" si="1"/>
        <v>-1</v>
      </c>
      <c r="J65" s="177">
        <f>G65/G$9</f>
        <v>0</v>
      </c>
      <c r="K65" s="176">
        <f>K66+K69</f>
        <v>122557</v>
      </c>
      <c r="L65" s="176">
        <f>L66+L69</f>
        <v>0</v>
      </c>
      <c r="M65" s="176">
        <f>M66+M69</f>
        <v>0</v>
      </c>
      <c r="N65" s="176">
        <f>N66+N69</f>
        <v>0</v>
      </c>
      <c r="O65" s="176">
        <f>O66+O69</f>
        <v>0</v>
      </c>
      <c r="P65" s="177" t="str">
        <f>IFERROR(O65/N65-1,"-")</f>
        <v>-</v>
      </c>
      <c r="Q65" s="177">
        <f t="shared" si="9"/>
        <v>-1</v>
      </c>
      <c r="R65" s="177">
        <f>O65/O$9</f>
        <v>0</v>
      </c>
      <c r="S65" s="176">
        <f>S66+S69</f>
        <v>135352</v>
      </c>
      <c r="T65" s="176">
        <f>T66+T69</f>
        <v>54073</v>
      </c>
      <c r="U65" s="176">
        <f>U66+U69</f>
        <v>62020</v>
      </c>
      <c r="V65" s="176">
        <f>V66+V69</f>
        <v>151473</v>
      </c>
      <c r="W65" s="176">
        <f>W66+W69</f>
        <v>170958</v>
      </c>
      <c r="X65" s="177">
        <f>IFERROR(W65/V65-1,"-")</f>
        <v>0.12863678675407497</v>
      </c>
      <c r="Y65" s="177">
        <f t="shared" si="10"/>
        <v>0.26306223772090553</v>
      </c>
      <c r="Z65" s="177">
        <f t="shared" ref="Z65:Z77" si="29">U65/U$9</f>
        <v>3.3379421548940788E-2</v>
      </c>
    </row>
    <row r="66" spans="1:26" x14ac:dyDescent="0.25">
      <c r="A66" s="1" t="s">
        <v>96</v>
      </c>
      <c r="B66" s="157" t="s">
        <v>97</v>
      </c>
      <c r="C66" s="158">
        <v>2002</v>
      </c>
      <c r="D66" s="158">
        <v>0</v>
      </c>
      <c r="E66" s="158">
        <v>0</v>
      </c>
      <c r="F66" s="158">
        <v>0</v>
      </c>
      <c r="G66" s="158">
        <v>0</v>
      </c>
      <c r="H66" s="159" t="str">
        <f>IFERROR(G66/F66-1,"-")</f>
        <v>-</v>
      </c>
      <c r="I66" s="160">
        <f t="shared" si="1"/>
        <v>-1</v>
      </c>
      <c r="J66" s="159">
        <f>G66/G$9</f>
        <v>0</v>
      </c>
      <c r="K66" s="158">
        <v>39360</v>
      </c>
      <c r="L66" s="158">
        <v>0</v>
      </c>
      <c r="M66" s="158">
        <v>0</v>
      </c>
      <c r="N66" s="158">
        <v>0</v>
      </c>
      <c r="O66" s="158">
        <v>0</v>
      </c>
      <c r="P66" s="159" t="str">
        <f>IFERROR(O66/N66-1,"-")</f>
        <v>-</v>
      </c>
      <c r="Q66" s="160">
        <f t="shared" si="9"/>
        <v>-1</v>
      </c>
      <c r="R66" s="159">
        <f>O66/O$9</f>
        <v>0</v>
      </c>
      <c r="S66" s="158">
        <v>41362</v>
      </c>
      <c r="T66" s="158">
        <v>24032</v>
      </c>
      <c r="U66" s="158">
        <v>25803</v>
      </c>
      <c r="V66" s="158">
        <v>30941</v>
      </c>
      <c r="W66" s="158">
        <v>45548</v>
      </c>
      <c r="X66" s="159">
        <f>IFERROR(W66/V66-1,"-")</f>
        <v>0.47209204615235456</v>
      </c>
      <c r="Y66" s="160">
        <f t="shared" si="10"/>
        <v>0.1012040036748707</v>
      </c>
      <c r="Z66" s="159">
        <f t="shared" si="29"/>
        <v>1.3887281751488538E-2</v>
      </c>
    </row>
    <row r="67" spans="1:26" x14ac:dyDescent="0.25">
      <c r="A67" s="161" t="s">
        <v>103</v>
      </c>
      <c r="B67" s="162" t="s">
        <v>103</v>
      </c>
      <c r="C67" s="163">
        <v>1510</v>
      </c>
      <c r="D67" s="163">
        <v>0</v>
      </c>
      <c r="E67" s="163">
        <v>0</v>
      </c>
      <c r="F67" s="163">
        <v>0</v>
      </c>
      <c r="G67" s="163">
        <v>0</v>
      </c>
      <c r="H67" s="164" t="str">
        <f>IFERROR(G67/F67-1,"-")</f>
        <v>-</v>
      </c>
      <c r="I67" s="165">
        <f t="shared" si="1"/>
        <v>-1</v>
      </c>
      <c r="J67" s="164">
        <f>G67/G$9</f>
        <v>0</v>
      </c>
      <c r="K67" s="163">
        <v>20727</v>
      </c>
      <c r="L67" s="163">
        <v>0</v>
      </c>
      <c r="M67" s="163">
        <v>0</v>
      </c>
      <c r="N67" s="163">
        <v>0</v>
      </c>
      <c r="O67" s="163">
        <v>0</v>
      </c>
      <c r="P67" s="164" t="str">
        <f>IFERROR(O67/N67-1,"-")</f>
        <v>-</v>
      </c>
      <c r="Q67" s="165">
        <f t="shared" si="9"/>
        <v>-1</v>
      </c>
      <c r="R67" s="164">
        <f>O67/O$9</f>
        <v>0</v>
      </c>
      <c r="S67" s="163">
        <v>22237</v>
      </c>
      <c r="T67" s="163">
        <v>8814</v>
      </c>
      <c r="U67" s="163">
        <v>21207</v>
      </c>
      <c r="V67" s="163">
        <v>22920</v>
      </c>
      <c r="W67" s="163">
        <v>31464</v>
      </c>
      <c r="X67" s="164">
        <f>IFERROR(W67/V67-1,"-")</f>
        <v>0.37277486910994773</v>
      </c>
      <c r="Y67" s="165">
        <f t="shared" si="10"/>
        <v>0.41493906552142823</v>
      </c>
      <c r="Z67" s="164">
        <f t="shared" si="29"/>
        <v>1.1413695465791475E-2</v>
      </c>
    </row>
    <row r="68" spans="1:26" x14ac:dyDescent="0.25">
      <c r="A68" s="161" t="s">
        <v>100</v>
      </c>
      <c r="B68" s="162" t="s">
        <v>100</v>
      </c>
      <c r="C68" s="163">
        <v>492</v>
      </c>
      <c r="D68" s="163">
        <v>0</v>
      </c>
      <c r="E68" s="163">
        <v>0</v>
      </c>
      <c r="F68" s="163">
        <v>0</v>
      </c>
      <c r="G68" s="163">
        <v>0</v>
      </c>
      <c r="H68" s="164" t="str">
        <f>IFERROR(G68/F68-1,"-")</f>
        <v>-</v>
      </c>
      <c r="I68" s="165">
        <f t="shared" si="1"/>
        <v>-1</v>
      </c>
      <c r="J68" s="164">
        <f>G68/G$9</f>
        <v>0</v>
      </c>
      <c r="K68" s="163">
        <v>18633</v>
      </c>
      <c r="L68" s="163">
        <v>0</v>
      </c>
      <c r="M68" s="163">
        <v>0</v>
      </c>
      <c r="N68" s="163">
        <v>0</v>
      </c>
      <c r="O68" s="163">
        <v>0</v>
      </c>
      <c r="P68" s="164" t="str">
        <f>IFERROR(O68/N68-1,"-")</f>
        <v>-</v>
      </c>
      <c r="Q68" s="165">
        <f t="shared" si="9"/>
        <v>-1</v>
      </c>
      <c r="R68" s="164">
        <f>O68/O$9</f>
        <v>0</v>
      </c>
      <c r="S68" s="163">
        <v>19125</v>
      </c>
      <c r="T68" s="163">
        <v>15218</v>
      </c>
      <c r="U68" s="163">
        <v>4596</v>
      </c>
      <c r="V68" s="163">
        <v>8021</v>
      </c>
      <c r="W68" s="163">
        <v>14084</v>
      </c>
      <c r="X68" s="164">
        <f>IFERROR(W68/V68-1,"-")</f>
        <v>0.75589078668495202</v>
      </c>
      <c r="Y68" s="165">
        <f t="shared" si="10"/>
        <v>-0.26358169934640518</v>
      </c>
      <c r="Z68" s="164">
        <f t="shared" si="29"/>
        <v>2.4735862856970631E-3</v>
      </c>
    </row>
    <row r="69" spans="1:26" x14ac:dyDescent="0.25">
      <c r="A69" s="1" t="s">
        <v>146</v>
      </c>
      <c r="B69" s="157" t="s">
        <v>107</v>
      </c>
      <c r="C69" s="158">
        <v>10793</v>
      </c>
      <c r="D69" s="158">
        <v>0</v>
      </c>
      <c r="E69" s="158">
        <v>0</v>
      </c>
      <c r="F69" s="158">
        <v>0</v>
      </c>
      <c r="G69" s="158">
        <v>0</v>
      </c>
      <c r="H69" s="159" t="str">
        <f>IFERROR(G69/F69-1,"-")</f>
        <v>-</v>
      </c>
      <c r="I69" s="160">
        <f t="shared" si="1"/>
        <v>-1</v>
      </c>
      <c r="J69" s="159">
        <f>G69/G$9</f>
        <v>0</v>
      </c>
      <c r="K69" s="158">
        <v>83197</v>
      </c>
      <c r="L69" s="158">
        <v>0</v>
      </c>
      <c r="M69" s="158">
        <v>0</v>
      </c>
      <c r="N69" s="158">
        <v>0</v>
      </c>
      <c r="O69" s="158">
        <v>0</v>
      </c>
      <c r="P69" s="159" t="str">
        <f>IFERROR(O69/N69-1,"-")</f>
        <v>-</v>
      </c>
      <c r="Q69" s="160">
        <f t="shared" si="9"/>
        <v>-1</v>
      </c>
      <c r="R69" s="159">
        <f>O69/O$9</f>
        <v>0</v>
      </c>
      <c r="S69" s="158">
        <v>93990</v>
      </c>
      <c r="T69" s="158">
        <v>30041</v>
      </c>
      <c r="U69" s="158">
        <v>36217</v>
      </c>
      <c r="V69" s="158">
        <v>120532</v>
      </c>
      <c r="W69" s="158">
        <v>125410</v>
      </c>
      <c r="X69" s="159">
        <f>IFERROR(W69/V69-1,"-")</f>
        <v>4.0470580426774649E-2</v>
      </c>
      <c r="Y69" s="160">
        <f t="shared" si="10"/>
        <v>0.33429088200872425</v>
      </c>
      <c r="Z69" s="159">
        <f t="shared" si="29"/>
        <v>1.9492139797452249E-2</v>
      </c>
    </row>
    <row r="70" spans="1:26" x14ac:dyDescent="0.25">
      <c r="A70" s="161" t="s">
        <v>110</v>
      </c>
      <c r="B70" s="162" t="s">
        <v>110</v>
      </c>
      <c r="C70" s="163">
        <v>1499</v>
      </c>
      <c r="D70" s="163">
        <v>0</v>
      </c>
      <c r="E70" s="163">
        <v>0</v>
      </c>
      <c r="F70" s="163">
        <v>0</v>
      </c>
      <c r="G70" s="163">
        <v>0</v>
      </c>
      <c r="H70" s="164" t="str">
        <f t="shared" ref="H70:H77" si="30">IFERROR(G70/F70-1,"-")</f>
        <v>-</v>
      </c>
      <c r="I70" s="165">
        <f t="shared" si="1"/>
        <v>-1</v>
      </c>
      <c r="J70" s="164">
        <f t="shared" ref="J70:J77" si="31">G70/G$9</f>
        <v>0</v>
      </c>
      <c r="K70" s="163">
        <v>39253</v>
      </c>
      <c r="L70" s="163">
        <v>0</v>
      </c>
      <c r="M70" s="163">
        <v>0</v>
      </c>
      <c r="N70" s="163">
        <v>0</v>
      </c>
      <c r="O70" s="163">
        <v>0</v>
      </c>
      <c r="P70" s="164" t="str">
        <f t="shared" ref="P70:P77" si="32">IFERROR(O70/N70-1,"-")</f>
        <v>-</v>
      </c>
      <c r="Q70" s="165">
        <f t="shared" si="9"/>
        <v>-1</v>
      </c>
      <c r="R70" s="164">
        <f t="shared" ref="R70:R77" si="33">O70/O$9</f>
        <v>0</v>
      </c>
      <c r="S70" s="163">
        <v>40752</v>
      </c>
      <c r="T70" s="163">
        <v>13564</v>
      </c>
      <c r="U70" s="163">
        <v>7549</v>
      </c>
      <c r="V70" s="163">
        <v>52809</v>
      </c>
      <c r="W70" s="163">
        <v>48101</v>
      </c>
      <c r="X70" s="164">
        <f t="shared" ref="X70:X77" si="34">IFERROR(W70/V70-1,"-")</f>
        <v>-8.9151470393304177E-2</v>
      </c>
      <c r="Y70" s="165">
        <f t="shared" si="10"/>
        <v>0.18033470749901848</v>
      </c>
      <c r="Z70" s="164">
        <f t="shared" si="29"/>
        <v>4.0629031485481136E-3</v>
      </c>
    </row>
    <row r="71" spans="1:26" x14ac:dyDescent="0.25">
      <c r="A71" s="161" t="s">
        <v>113</v>
      </c>
      <c r="B71" s="162" t="s">
        <v>113</v>
      </c>
      <c r="C71" s="163">
        <v>1882</v>
      </c>
      <c r="D71" s="163">
        <v>0</v>
      </c>
      <c r="E71" s="163">
        <v>0</v>
      </c>
      <c r="F71" s="163">
        <v>0</v>
      </c>
      <c r="G71" s="163">
        <v>0</v>
      </c>
      <c r="H71" s="164" t="str">
        <f t="shared" si="30"/>
        <v>-</v>
      </c>
      <c r="I71" s="165">
        <f t="shared" si="1"/>
        <v>-1</v>
      </c>
      <c r="J71" s="164">
        <f t="shared" si="31"/>
        <v>0</v>
      </c>
      <c r="K71" s="163">
        <v>9305</v>
      </c>
      <c r="L71" s="163">
        <v>0</v>
      </c>
      <c r="M71" s="163">
        <v>0</v>
      </c>
      <c r="N71" s="163">
        <v>0</v>
      </c>
      <c r="O71" s="163">
        <v>0</v>
      </c>
      <c r="P71" s="164" t="str">
        <f t="shared" si="32"/>
        <v>-</v>
      </c>
      <c r="Q71" s="165">
        <f t="shared" si="9"/>
        <v>-1</v>
      </c>
      <c r="R71" s="164">
        <f t="shared" si="33"/>
        <v>0</v>
      </c>
      <c r="S71" s="163">
        <v>11187</v>
      </c>
      <c r="T71" s="163">
        <v>3277</v>
      </c>
      <c r="U71" s="163">
        <v>3513</v>
      </c>
      <c r="V71" s="163">
        <v>7009</v>
      </c>
      <c r="W71" s="163">
        <v>9961</v>
      </c>
      <c r="X71" s="164">
        <f t="shared" si="34"/>
        <v>0.42117277785704088</v>
      </c>
      <c r="Y71" s="165">
        <f t="shared" si="10"/>
        <v>-0.10959149012246361</v>
      </c>
      <c r="Z71" s="164">
        <f t="shared" si="29"/>
        <v>1.8907111883493871E-3</v>
      </c>
    </row>
    <row r="72" spans="1:26" x14ac:dyDescent="0.25">
      <c r="A72" s="161" t="s">
        <v>116</v>
      </c>
      <c r="B72" s="162" t="s">
        <v>116</v>
      </c>
      <c r="C72" s="163">
        <v>2393</v>
      </c>
      <c r="D72" s="163">
        <v>0</v>
      </c>
      <c r="E72" s="163">
        <v>0</v>
      </c>
      <c r="F72" s="163">
        <v>0</v>
      </c>
      <c r="G72" s="163">
        <v>0</v>
      </c>
      <c r="H72" s="164" t="str">
        <f t="shared" si="30"/>
        <v>-</v>
      </c>
      <c r="I72" s="165">
        <f t="shared" si="1"/>
        <v>-1</v>
      </c>
      <c r="J72" s="164">
        <f t="shared" si="31"/>
        <v>0</v>
      </c>
      <c r="K72" s="163">
        <v>8387</v>
      </c>
      <c r="L72" s="163">
        <v>0</v>
      </c>
      <c r="M72" s="163">
        <v>0</v>
      </c>
      <c r="N72" s="163">
        <v>0</v>
      </c>
      <c r="O72" s="163">
        <v>0</v>
      </c>
      <c r="P72" s="164" t="str">
        <f t="shared" si="32"/>
        <v>-</v>
      </c>
      <c r="Q72" s="165">
        <f t="shared" si="9"/>
        <v>-1</v>
      </c>
      <c r="R72" s="164">
        <f t="shared" si="33"/>
        <v>0</v>
      </c>
      <c r="S72" s="163">
        <v>10780</v>
      </c>
      <c r="T72" s="163">
        <v>3407</v>
      </c>
      <c r="U72" s="163">
        <v>6247</v>
      </c>
      <c r="V72" s="163">
        <v>17604</v>
      </c>
      <c r="W72" s="163">
        <v>15357</v>
      </c>
      <c r="X72" s="164">
        <f t="shared" si="34"/>
        <v>-0.12764144512610776</v>
      </c>
      <c r="Y72" s="165">
        <f t="shared" si="10"/>
        <v>0.42458256029684605</v>
      </c>
      <c r="Z72" s="164">
        <f t="shared" si="29"/>
        <v>3.3621613417644807E-3</v>
      </c>
    </row>
    <row r="73" spans="1:26" x14ac:dyDescent="0.25">
      <c r="A73" s="161" t="s">
        <v>123</v>
      </c>
      <c r="B73" s="162" t="s">
        <v>123</v>
      </c>
      <c r="C73" s="163">
        <v>100</v>
      </c>
      <c r="D73" s="163">
        <v>0</v>
      </c>
      <c r="E73" s="163">
        <v>0</v>
      </c>
      <c r="F73" s="163">
        <v>0</v>
      </c>
      <c r="G73" s="163">
        <v>0</v>
      </c>
      <c r="H73" s="164" t="str">
        <f t="shared" si="30"/>
        <v>-</v>
      </c>
      <c r="I73" s="165">
        <f t="shared" si="1"/>
        <v>-1</v>
      </c>
      <c r="J73" s="164">
        <f t="shared" si="31"/>
        <v>0</v>
      </c>
      <c r="K73" s="163">
        <v>1619</v>
      </c>
      <c r="L73" s="163">
        <v>0</v>
      </c>
      <c r="M73" s="163">
        <v>0</v>
      </c>
      <c r="N73" s="163">
        <v>0</v>
      </c>
      <c r="O73" s="163">
        <v>0</v>
      </c>
      <c r="P73" s="164" t="str">
        <f t="shared" si="32"/>
        <v>-</v>
      </c>
      <c r="Q73" s="165">
        <f t="shared" si="9"/>
        <v>-1</v>
      </c>
      <c r="R73" s="164">
        <f t="shared" si="33"/>
        <v>0</v>
      </c>
      <c r="S73" s="163">
        <v>1719</v>
      </c>
      <c r="T73" s="163">
        <v>502</v>
      </c>
      <c r="U73" s="163">
        <v>1777</v>
      </c>
      <c r="V73" s="163">
        <v>2468</v>
      </c>
      <c r="W73" s="163">
        <v>3478</v>
      </c>
      <c r="X73" s="164">
        <f t="shared" si="34"/>
        <v>0.4092382495948137</v>
      </c>
      <c r="Y73" s="165">
        <f t="shared" si="10"/>
        <v>1.0232693426410706</v>
      </c>
      <c r="Z73" s="164">
        <f t="shared" si="29"/>
        <v>9.5638877930454339E-4</v>
      </c>
    </row>
    <row r="74" spans="1:26" x14ac:dyDescent="0.25">
      <c r="A74" s="161" t="s">
        <v>119</v>
      </c>
      <c r="B74" s="162" t="s">
        <v>119</v>
      </c>
      <c r="C74" s="163">
        <v>0</v>
      </c>
      <c r="D74" s="163">
        <v>0</v>
      </c>
      <c r="E74" s="163">
        <v>0</v>
      </c>
      <c r="F74" s="163">
        <v>0</v>
      </c>
      <c r="G74" s="163">
        <v>0</v>
      </c>
      <c r="H74" s="164" t="str">
        <f t="shared" si="30"/>
        <v>-</v>
      </c>
      <c r="I74" s="165" t="str">
        <f t="shared" ref="I74:I137" si="35">IFERROR(G74/C74-1,"-")</f>
        <v>-</v>
      </c>
      <c r="J74" s="164">
        <f t="shared" si="31"/>
        <v>0</v>
      </c>
      <c r="K74" s="163">
        <v>2455</v>
      </c>
      <c r="L74" s="163">
        <v>0</v>
      </c>
      <c r="M74" s="163">
        <v>0</v>
      </c>
      <c r="N74" s="163">
        <v>0</v>
      </c>
      <c r="O74" s="163">
        <v>0</v>
      </c>
      <c r="P74" s="164" t="str">
        <f t="shared" si="32"/>
        <v>-</v>
      </c>
      <c r="Q74" s="165">
        <f t="shared" si="9"/>
        <v>-1</v>
      </c>
      <c r="R74" s="164">
        <f t="shared" si="33"/>
        <v>0</v>
      </c>
      <c r="S74" s="163">
        <v>2455</v>
      </c>
      <c r="T74" s="163">
        <v>1200</v>
      </c>
      <c r="U74" s="163">
        <v>1607</v>
      </c>
      <c r="V74" s="163">
        <v>2853</v>
      </c>
      <c r="W74" s="163">
        <v>2272</v>
      </c>
      <c r="X74" s="164">
        <f t="shared" si="34"/>
        <v>-0.20364528566421314</v>
      </c>
      <c r="Y74" s="165">
        <f t="shared" si="10"/>
        <v>-7.4541751527494871E-2</v>
      </c>
      <c r="Z74" s="164">
        <f t="shared" si="29"/>
        <v>8.6489407334969118E-4</v>
      </c>
    </row>
    <row r="75" spans="1:26" x14ac:dyDescent="0.25">
      <c r="A75" s="161" t="s">
        <v>128</v>
      </c>
      <c r="B75" s="162" t="s">
        <v>128</v>
      </c>
      <c r="C75" s="163">
        <v>311</v>
      </c>
      <c r="D75" s="163">
        <v>0</v>
      </c>
      <c r="E75" s="163">
        <v>0</v>
      </c>
      <c r="F75" s="163">
        <v>0</v>
      </c>
      <c r="G75" s="163">
        <v>0</v>
      </c>
      <c r="H75" s="164" t="str">
        <f t="shared" si="30"/>
        <v>-</v>
      </c>
      <c r="I75" s="165">
        <f t="shared" si="35"/>
        <v>-1</v>
      </c>
      <c r="J75" s="164">
        <f t="shared" si="31"/>
        <v>0</v>
      </c>
      <c r="K75" s="163">
        <v>1869</v>
      </c>
      <c r="L75" s="163">
        <v>0</v>
      </c>
      <c r="M75" s="163">
        <v>0</v>
      </c>
      <c r="N75" s="163">
        <v>0</v>
      </c>
      <c r="O75" s="163">
        <v>0</v>
      </c>
      <c r="P75" s="164" t="str">
        <f t="shared" si="32"/>
        <v>-</v>
      </c>
      <c r="Q75" s="165">
        <f t="shared" si="9"/>
        <v>-1</v>
      </c>
      <c r="R75" s="164">
        <f t="shared" si="33"/>
        <v>0</v>
      </c>
      <c r="S75" s="163">
        <v>2180</v>
      </c>
      <c r="T75" s="163">
        <v>651</v>
      </c>
      <c r="U75" s="163">
        <v>1674</v>
      </c>
      <c r="V75" s="163">
        <v>2685</v>
      </c>
      <c r="W75" s="163">
        <v>3745</v>
      </c>
      <c r="X75" s="164">
        <f t="shared" si="34"/>
        <v>0.39478584729981381</v>
      </c>
      <c r="Y75" s="165">
        <f t="shared" si="10"/>
        <v>0.71788990825688082</v>
      </c>
      <c r="Z75" s="164">
        <f t="shared" si="29"/>
        <v>9.0095375157895642E-4</v>
      </c>
    </row>
    <row r="76" spans="1:26" x14ac:dyDescent="0.25">
      <c r="A76" s="161" t="s">
        <v>131</v>
      </c>
      <c r="B76" s="162" t="s">
        <v>131</v>
      </c>
      <c r="C76" s="163">
        <v>225</v>
      </c>
      <c r="D76" s="163">
        <v>0</v>
      </c>
      <c r="E76" s="163">
        <v>0</v>
      </c>
      <c r="F76" s="163">
        <v>0</v>
      </c>
      <c r="G76" s="163">
        <v>0</v>
      </c>
      <c r="H76" s="164" t="str">
        <f t="shared" si="30"/>
        <v>-</v>
      </c>
      <c r="I76" s="165">
        <f t="shared" si="35"/>
        <v>-1</v>
      </c>
      <c r="J76" s="164">
        <f t="shared" si="31"/>
        <v>0</v>
      </c>
      <c r="K76" s="163">
        <v>2065</v>
      </c>
      <c r="L76" s="163">
        <v>0</v>
      </c>
      <c r="M76" s="163">
        <v>0</v>
      </c>
      <c r="N76" s="163">
        <v>0</v>
      </c>
      <c r="O76" s="163">
        <v>0</v>
      </c>
      <c r="P76" s="164" t="str">
        <f t="shared" si="32"/>
        <v>-</v>
      </c>
      <c r="Q76" s="165">
        <f t="shared" si="9"/>
        <v>-1</v>
      </c>
      <c r="R76" s="164">
        <f t="shared" si="33"/>
        <v>0</v>
      </c>
      <c r="S76" s="163">
        <v>2290</v>
      </c>
      <c r="T76" s="163">
        <v>907</v>
      </c>
      <c r="U76" s="163">
        <v>154</v>
      </c>
      <c r="V76" s="163">
        <v>799</v>
      </c>
      <c r="W76" s="163">
        <v>1039</v>
      </c>
      <c r="X76" s="164">
        <f t="shared" si="34"/>
        <v>0.30037546933667092</v>
      </c>
      <c r="Y76" s="165">
        <f t="shared" si="10"/>
        <v>-0.54628820960698687</v>
      </c>
      <c r="Z76" s="164">
        <f t="shared" si="29"/>
        <v>8.2883439512042591E-5</v>
      </c>
    </row>
    <row r="77" spans="1:26" x14ac:dyDescent="0.25">
      <c r="A77" s="167" t="s">
        <v>145</v>
      </c>
      <c r="B77" s="168" t="s">
        <v>145</v>
      </c>
      <c r="C77" s="169">
        <f>C69-SUM(C70:C76)</f>
        <v>4383</v>
      </c>
      <c r="D77" s="169">
        <f>D69-SUM(D70:D76)</f>
        <v>0</v>
      </c>
      <c r="E77" s="169">
        <f>E69-SUM(E70:E76)</f>
        <v>0</v>
      </c>
      <c r="F77" s="169">
        <f>F69-SUM(F70:F76)</f>
        <v>0</v>
      </c>
      <c r="G77" s="169">
        <f>G69-SUM(G70:G76)</f>
        <v>0</v>
      </c>
      <c r="H77" s="170" t="str">
        <f t="shared" si="30"/>
        <v>-</v>
      </c>
      <c r="I77" s="171">
        <f t="shared" si="35"/>
        <v>-1</v>
      </c>
      <c r="J77" s="170">
        <f t="shared" si="31"/>
        <v>0</v>
      </c>
      <c r="K77" s="169">
        <f>K69-SUM(K70:K76)</f>
        <v>18244</v>
      </c>
      <c r="L77" s="169">
        <f>L69-SUM(L70:L76)</f>
        <v>0</v>
      </c>
      <c r="M77" s="169">
        <f>M69-SUM(M70:M76)</f>
        <v>0</v>
      </c>
      <c r="N77" s="169">
        <f>N69-SUM(N70:N76)</f>
        <v>0</v>
      </c>
      <c r="O77" s="169">
        <f>O69-SUM(O70:O76)</f>
        <v>0</v>
      </c>
      <c r="P77" s="170" t="str">
        <f t="shared" si="32"/>
        <v>-</v>
      </c>
      <c r="Q77" s="171">
        <f t="shared" si="9"/>
        <v>-1</v>
      </c>
      <c r="R77" s="170">
        <f t="shared" si="33"/>
        <v>0</v>
      </c>
      <c r="S77" s="169">
        <f>S69-SUM(S70:S76)</f>
        <v>22627</v>
      </c>
      <c r="T77" s="169">
        <f>T69-SUM(T70:T76)</f>
        <v>6533</v>
      </c>
      <c r="U77" s="169">
        <f>U69-SUM(U70:U76)</f>
        <v>13696</v>
      </c>
      <c r="V77" s="169">
        <f>V69-SUM(V70:V76)</f>
        <v>34305</v>
      </c>
      <c r="W77" s="169">
        <f>W69-SUM(W70:W76)</f>
        <v>41457</v>
      </c>
      <c r="X77" s="170">
        <f t="shared" si="34"/>
        <v>0.20848272846523841</v>
      </c>
      <c r="Y77" s="171">
        <f t="shared" si="10"/>
        <v>0.83219162946921821</v>
      </c>
      <c r="Z77" s="170">
        <f t="shared" si="29"/>
        <v>7.3712440750450343E-3</v>
      </c>
    </row>
    <row r="78" spans="1:26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  <c r="R78" s="151"/>
      <c r="S78" s="151"/>
      <c r="T78" s="151"/>
      <c r="U78" s="151"/>
      <c r="V78" s="151"/>
      <c r="W78" s="151"/>
      <c r="X78" s="151"/>
      <c r="Y78" s="151"/>
      <c r="Z78" s="151"/>
    </row>
    <row r="79" spans="1:26" x14ac:dyDescent="0.25">
      <c r="A79" s="1" t="s">
        <v>0</v>
      </c>
      <c r="B79" s="154" t="s">
        <v>68</v>
      </c>
      <c r="C79" s="176">
        <f>C80+C83</f>
        <v>131352</v>
      </c>
      <c r="D79" s="176">
        <f>D80+D83</f>
        <v>34055</v>
      </c>
      <c r="E79" s="176">
        <f>E80+E83</f>
        <v>70827</v>
      </c>
      <c r="F79" s="176">
        <f>F80+F83</f>
        <v>98456</v>
      </c>
      <c r="G79" s="176">
        <f>G80+G83</f>
        <v>103299</v>
      </c>
      <c r="H79" s="177">
        <f>IFERROR(G79/F79-1,"-")</f>
        <v>4.9189485658568399E-2</v>
      </c>
      <c r="I79" s="177">
        <f t="shared" si="35"/>
        <v>-0.21357116754978989</v>
      </c>
      <c r="J79" s="177">
        <f>G79/G$9</f>
        <v>0.13989496264917309</v>
      </c>
      <c r="K79" s="176">
        <f>K80+K83</f>
        <v>501207</v>
      </c>
      <c r="L79" s="176">
        <f>L80+L83</f>
        <v>143122</v>
      </c>
      <c r="M79" s="176">
        <f>M80+M83</f>
        <v>214429</v>
      </c>
      <c r="N79" s="176">
        <f>N80+N83</f>
        <v>476344</v>
      </c>
      <c r="O79" s="176">
        <f>O80+O83</f>
        <v>549349</v>
      </c>
      <c r="P79" s="177">
        <f>IFERROR(O79/N79-1,"-")</f>
        <v>0.15326108862502719</v>
      </c>
      <c r="Q79" s="177">
        <f t="shared" si="9"/>
        <v>9.6052130157799009E-2</v>
      </c>
      <c r="R79" s="177">
        <f>O79/O$9</f>
        <v>0.16397723806129511</v>
      </c>
      <c r="S79" s="176">
        <f>S80+S83</f>
        <v>632559</v>
      </c>
      <c r="T79" s="176">
        <f>T80+T83</f>
        <v>177177</v>
      </c>
      <c r="U79" s="176">
        <f>U80+U83</f>
        <v>285256</v>
      </c>
      <c r="V79" s="176">
        <f>V80+V83</f>
        <v>574800</v>
      </c>
      <c r="W79" s="176">
        <f>W80+W83</f>
        <v>652648</v>
      </c>
      <c r="X79" s="177">
        <f>IFERROR(W79/V79-1,"-")</f>
        <v>0.13543493389004868</v>
      </c>
      <c r="Y79" s="177">
        <f t="shared" si="10"/>
        <v>3.1758302387603354E-2</v>
      </c>
      <c r="Z79" s="177">
        <f t="shared" ref="Z79:Z91" si="36">U79/U$9</f>
        <v>0.1535259637756313</v>
      </c>
    </row>
    <row r="80" spans="1:26" x14ac:dyDescent="0.25">
      <c r="A80" s="1" t="s">
        <v>96</v>
      </c>
      <c r="B80" s="157" t="s">
        <v>97</v>
      </c>
      <c r="C80" s="158">
        <v>57326</v>
      </c>
      <c r="D80" s="158">
        <v>15296</v>
      </c>
      <c r="E80" s="158">
        <v>38077</v>
      </c>
      <c r="F80" s="158">
        <v>48839</v>
      </c>
      <c r="G80" s="158">
        <v>49185</v>
      </c>
      <c r="H80" s="159">
        <f>IFERROR(G80/F80-1,"-")</f>
        <v>7.0845021396834795E-3</v>
      </c>
      <c r="I80" s="160">
        <f t="shared" si="35"/>
        <v>-0.14201235041691385</v>
      </c>
      <c r="J80" s="159">
        <f>G80/G$9</f>
        <v>6.6609877519623398E-2</v>
      </c>
      <c r="K80" s="158">
        <v>228164</v>
      </c>
      <c r="L80" s="158">
        <v>67449</v>
      </c>
      <c r="M80" s="158">
        <v>109519</v>
      </c>
      <c r="N80" s="158">
        <v>230615</v>
      </c>
      <c r="O80" s="158">
        <v>229974</v>
      </c>
      <c r="P80" s="159">
        <f>IFERROR(O80/N80-1,"-")</f>
        <v>-2.7795243154175031E-3</v>
      </c>
      <c r="Q80" s="160">
        <f t="shared" si="9"/>
        <v>7.9328903770972126E-3</v>
      </c>
      <c r="R80" s="159">
        <f>O80/O$9</f>
        <v>6.8645799566228891E-2</v>
      </c>
      <c r="S80" s="158">
        <v>285490</v>
      </c>
      <c r="T80" s="158">
        <v>82745</v>
      </c>
      <c r="U80" s="158">
        <v>147596</v>
      </c>
      <c r="V80" s="158">
        <v>279454</v>
      </c>
      <c r="W80" s="158">
        <v>279159</v>
      </c>
      <c r="X80" s="159">
        <f>IFERROR(W80/V80-1,"-")</f>
        <v>-1.0556299068898989E-3</v>
      </c>
      <c r="Y80" s="160">
        <f t="shared" si="10"/>
        <v>-2.2175908087848972E-2</v>
      </c>
      <c r="Z80" s="159">
        <f t="shared" si="36"/>
        <v>7.9436780118308042E-2</v>
      </c>
    </row>
    <row r="81" spans="1:26" x14ac:dyDescent="0.25">
      <c r="A81" s="161" t="s">
        <v>103</v>
      </c>
      <c r="B81" s="162" t="s">
        <v>103</v>
      </c>
      <c r="C81" s="163">
        <v>19941</v>
      </c>
      <c r="D81" s="163">
        <v>7696</v>
      </c>
      <c r="E81" s="163">
        <v>24218</v>
      </c>
      <c r="F81" s="163">
        <v>29828</v>
      </c>
      <c r="G81" s="163">
        <v>29979</v>
      </c>
      <c r="H81" s="164">
        <f>IFERROR(G81/F81-1,"-")</f>
        <v>5.0623575164274737E-3</v>
      </c>
      <c r="I81" s="165">
        <f t="shared" si="35"/>
        <v>0.50338498570783807</v>
      </c>
      <c r="J81" s="164">
        <f>G81/G$9</f>
        <v>4.0599725895309344E-2</v>
      </c>
      <c r="K81" s="163">
        <v>29985</v>
      </c>
      <c r="L81" s="163">
        <v>11781</v>
      </c>
      <c r="M81" s="163">
        <v>24585</v>
      </c>
      <c r="N81" s="163">
        <v>36378</v>
      </c>
      <c r="O81" s="163">
        <v>30210</v>
      </c>
      <c r="P81" s="164">
        <f>IFERROR(O81/N81-1,"-")</f>
        <v>-0.16955302655451099</v>
      </c>
      <c r="Q81" s="165">
        <f t="shared" si="9"/>
        <v>7.5037518759379918E-3</v>
      </c>
      <c r="R81" s="164">
        <f>O81/O$9</f>
        <v>9.0174959121282188E-3</v>
      </c>
      <c r="S81" s="163">
        <v>49926</v>
      </c>
      <c r="T81" s="163">
        <v>19477</v>
      </c>
      <c r="U81" s="163">
        <v>48803</v>
      </c>
      <c r="V81" s="163">
        <v>66206</v>
      </c>
      <c r="W81" s="163">
        <v>60189</v>
      </c>
      <c r="X81" s="164">
        <f>IFERROR(W81/V81-1,"-")</f>
        <v>-9.088300154064588E-2</v>
      </c>
      <c r="Y81" s="165">
        <f t="shared" si="10"/>
        <v>0.20556423506790056</v>
      </c>
      <c r="Z81" s="164">
        <f t="shared" si="36"/>
        <v>2.6265977263027367E-2</v>
      </c>
    </row>
    <row r="82" spans="1:26" x14ac:dyDescent="0.25">
      <c r="A82" s="161" t="s">
        <v>100</v>
      </c>
      <c r="B82" s="162" t="s">
        <v>100</v>
      </c>
      <c r="C82" s="163">
        <v>37385</v>
      </c>
      <c r="D82" s="163">
        <v>7600</v>
      </c>
      <c r="E82" s="163">
        <v>13859</v>
      </c>
      <c r="F82" s="163">
        <v>19011</v>
      </c>
      <c r="G82" s="163">
        <v>19206</v>
      </c>
      <c r="H82" s="164">
        <f>IFERROR(G82/F82-1,"-")</f>
        <v>1.0257219504497428E-2</v>
      </c>
      <c r="I82" s="165">
        <f t="shared" si="35"/>
        <v>-0.48626454460345059</v>
      </c>
      <c r="J82" s="164">
        <f>G82/G$9</f>
        <v>2.6010151624314061E-2</v>
      </c>
      <c r="K82" s="163">
        <v>198179</v>
      </c>
      <c r="L82" s="163">
        <v>55668</v>
      </c>
      <c r="M82" s="163">
        <v>84934</v>
      </c>
      <c r="N82" s="163">
        <v>194237</v>
      </c>
      <c r="O82" s="163">
        <v>199764</v>
      </c>
      <c r="P82" s="164">
        <f>IFERROR(O82/N82-1,"-")</f>
        <v>2.8454928772581933E-2</v>
      </c>
      <c r="Q82" s="165">
        <f t="shared" si="9"/>
        <v>7.9978201524883996E-3</v>
      </c>
      <c r="R82" s="164">
        <f>O82/O$9</f>
        <v>5.9628303654100677E-2</v>
      </c>
      <c r="S82" s="163">
        <v>235564</v>
      </c>
      <c r="T82" s="163">
        <v>63268</v>
      </c>
      <c r="U82" s="163">
        <v>98793</v>
      </c>
      <c r="V82" s="163">
        <v>213248</v>
      </c>
      <c r="W82" s="163">
        <v>218970</v>
      </c>
      <c r="X82" s="164">
        <f>IFERROR(W82/V82-1,"-")</f>
        <v>2.6832608043217299E-2</v>
      </c>
      <c r="Y82" s="165">
        <f t="shared" si="10"/>
        <v>-7.0443701074867082E-2</v>
      </c>
      <c r="Z82" s="164">
        <f t="shared" si="36"/>
        <v>5.3170802855280669E-2</v>
      </c>
    </row>
    <row r="83" spans="1:26" x14ac:dyDescent="0.25">
      <c r="A83" s="1" t="s">
        <v>146</v>
      </c>
      <c r="B83" s="157" t="s">
        <v>107</v>
      </c>
      <c r="C83" s="158">
        <v>74026</v>
      </c>
      <c r="D83" s="158">
        <v>18759</v>
      </c>
      <c r="E83" s="158">
        <v>32750</v>
      </c>
      <c r="F83" s="158">
        <v>49617</v>
      </c>
      <c r="G83" s="158">
        <v>54114</v>
      </c>
      <c r="H83" s="159">
        <f>IFERROR(G83/F83-1,"-")</f>
        <v>9.0634258419493241E-2</v>
      </c>
      <c r="I83" s="160">
        <f t="shared" si="35"/>
        <v>-0.26898657228541323</v>
      </c>
      <c r="J83" s="159">
        <f>G83/G$9</f>
        <v>7.3285085129549676E-2</v>
      </c>
      <c r="K83" s="158">
        <v>273043</v>
      </c>
      <c r="L83" s="158">
        <v>75673</v>
      </c>
      <c r="M83" s="158">
        <v>104910</v>
      </c>
      <c r="N83" s="158">
        <v>245729</v>
      </c>
      <c r="O83" s="158">
        <v>319375</v>
      </c>
      <c r="P83" s="159">
        <f>IFERROR(O83/N83-1,"-")</f>
        <v>0.29970414562383763</v>
      </c>
      <c r="Q83" s="160">
        <f t="shared" si="9"/>
        <v>0.16968755836992711</v>
      </c>
      <c r="R83" s="159">
        <f>O83/O$9</f>
        <v>9.5331438495066201E-2</v>
      </c>
      <c r="S83" s="158">
        <v>347069</v>
      </c>
      <c r="T83" s="158">
        <v>94432</v>
      </c>
      <c r="U83" s="158">
        <v>137660</v>
      </c>
      <c r="V83" s="158">
        <v>295346</v>
      </c>
      <c r="W83" s="158">
        <v>373489</v>
      </c>
      <c r="X83" s="159">
        <f>IFERROR(W83/V83-1,"-")</f>
        <v>0.26458120306352551</v>
      </c>
      <c r="Y83" s="160">
        <f t="shared" si="10"/>
        <v>7.6123191642007759E-2</v>
      </c>
      <c r="Z83" s="159">
        <f t="shared" si="36"/>
        <v>7.4089183657323268E-2</v>
      </c>
    </row>
    <row r="84" spans="1:26" x14ac:dyDescent="0.25">
      <c r="A84" s="161" t="s">
        <v>110</v>
      </c>
      <c r="B84" s="162" t="s">
        <v>110</v>
      </c>
      <c r="C84" s="163">
        <v>9286</v>
      </c>
      <c r="D84" s="163">
        <v>2578</v>
      </c>
      <c r="E84" s="163">
        <v>3228</v>
      </c>
      <c r="F84" s="163">
        <v>5828</v>
      </c>
      <c r="G84" s="163">
        <v>7060</v>
      </c>
      <c r="H84" s="164">
        <f t="shared" ref="H84:H91" si="37">IFERROR(G84/F84-1,"-")</f>
        <v>0.21139327385037743</v>
      </c>
      <c r="I84" s="165">
        <f t="shared" si="35"/>
        <v>-0.23971570105535212</v>
      </c>
      <c r="J84" s="164">
        <f t="shared" ref="J84:J91" si="38">G84/G$9</f>
        <v>9.5611616405111566E-3</v>
      </c>
      <c r="K84" s="163">
        <v>54466</v>
      </c>
      <c r="L84" s="163">
        <v>15879</v>
      </c>
      <c r="M84" s="163">
        <v>11210</v>
      </c>
      <c r="N84" s="163">
        <v>56300</v>
      </c>
      <c r="O84" s="163">
        <v>75139</v>
      </c>
      <c r="P84" s="164">
        <f t="shared" ref="P84:P91" si="39">IFERROR(O84/N84-1,"-")</f>
        <v>0.3346181172291296</v>
      </c>
      <c r="Q84" s="165">
        <f t="shared" si="9"/>
        <v>0.37955788932545076</v>
      </c>
      <c r="R84" s="164">
        <f t="shared" ref="R84:R91" si="40">O84/O$9</f>
        <v>2.2428521196339035E-2</v>
      </c>
      <c r="S84" s="163">
        <v>63752</v>
      </c>
      <c r="T84" s="163">
        <v>18457</v>
      </c>
      <c r="U84" s="163">
        <v>14438</v>
      </c>
      <c r="V84" s="163">
        <v>62128</v>
      </c>
      <c r="W84" s="163">
        <v>82199</v>
      </c>
      <c r="X84" s="164">
        <f t="shared" ref="X84:X91" si="41">IFERROR(W84/V84-1,"-")</f>
        <v>0.32305884625289716</v>
      </c>
      <c r="Y84" s="165">
        <f t="shared" si="10"/>
        <v>0.2893556280587275</v>
      </c>
      <c r="Z84" s="164">
        <f t="shared" si="36"/>
        <v>7.7705915563303302E-3</v>
      </c>
    </row>
    <row r="85" spans="1:26" x14ac:dyDescent="0.25">
      <c r="A85" s="161" t="s">
        <v>113</v>
      </c>
      <c r="B85" s="162" t="s">
        <v>113</v>
      </c>
      <c r="C85" s="163">
        <v>20849</v>
      </c>
      <c r="D85" s="163">
        <v>5409</v>
      </c>
      <c r="E85" s="163">
        <v>8563</v>
      </c>
      <c r="F85" s="163">
        <v>13220</v>
      </c>
      <c r="G85" s="163">
        <v>14980</v>
      </c>
      <c r="H85" s="164">
        <f t="shared" si="37"/>
        <v>0.13313161875945534</v>
      </c>
      <c r="I85" s="165">
        <f t="shared" si="35"/>
        <v>-0.28150031176555235</v>
      </c>
      <c r="J85" s="164">
        <f t="shared" si="38"/>
        <v>2.0286997361877779E-2</v>
      </c>
      <c r="K85" s="163">
        <v>117342</v>
      </c>
      <c r="L85" s="163">
        <v>27251</v>
      </c>
      <c r="M85" s="163">
        <v>36097</v>
      </c>
      <c r="N85" s="163">
        <v>84214</v>
      </c>
      <c r="O85" s="163">
        <v>96686</v>
      </c>
      <c r="P85" s="164">
        <f t="shared" si="39"/>
        <v>0.14809889092074946</v>
      </c>
      <c r="Q85" s="165">
        <f t="shared" si="9"/>
        <v>-0.17603245214842089</v>
      </c>
      <c r="R85" s="164">
        <f t="shared" si="40"/>
        <v>2.8860165831182685E-2</v>
      </c>
      <c r="S85" s="163">
        <v>138191</v>
      </c>
      <c r="T85" s="163">
        <v>32660</v>
      </c>
      <c r="U85" s="163">
        <v>44660</v>
      </c>
      <c r="V85" s="163">
        <v>97434</v>
      </c>
      <c r="W85" s="163">
        <v>111666</v>
      </c>
      <c r="X85" s="164">
        <f t="shared" si="41"/>
        <v>0.14606810764209621</v>
      </c>
      <c r="Y85" s="165">
        <f t="shared" si="10"/>
        <v>-0.19194448263635111</v>
      </c>
      <c r="Z85" s="164">
        <f t="shared" si="36"/>
        <v>2.403619745849235E-2</v>
      </c>
    </row>
    <row r="86" spans="1:26" x14ac:dyDescent="0.25">
      <c r="A86" s="161" t="s">
        <v>116</v>
      </c>
      <c r="B86" s="162" t="s">
        <v>116</v>
      </c>
      <c r="C86" s="163">
        <v>5447</v>
      </c>
      <c r="D86" s="163">
        <v>1714</v>
      </c>
      <c r="E86" s="163">
        <v>5280</v>
      </c>
      <c r="F86" s="163">
        <v>5870</v>
      </c>
      <c r="G86" s="163">
        <v>5315</v>
      </c>
      <c r="H86" s="164">
        <f t="shared" si="37"/>
        <v>-9.4548551959114158E-2</v>
      </c>
      <c r="I86" s="165">
        <f t="shared" si="35"/>
        <v>-2.4233523040205651E-2</v>
      </c>
      <c r="J86" s="164">
        <f t="shared" si="38"/>
        <v>7.1979566741241924E-3</v>
      </c>
      <c r="K86" s="163">
        <v>15628</v>
      </c>
      <c r="L86" s="163">
        <v>5151</v>
      </c>
      <c r="M86" s="163">
        <v>11108</v>
      </c>
      <c r="N86" s="163">
        <v>20133</v>
      </c>
      <c r="O86" s="163">
        <v>32539</v>
      </c>
      <c r="P86" s="164">
        <f t="shared" si="39"/>
        <v>0.61620225500422188</v>
      </c>
      <c r="Q86" s="165">
        <f t="shared" si="9"/>
        <v>1.0820962375223959</v>
      </c>
      <c r="R86" s="164">
        <f t="shared" si="40"/>
        <v>9.7126878346487956E-3</v>
      </c>
      <c r="S86" s="163">
        <v>21075</v>
      </c>
      <c r="T86" s="163">
        <v>6865</v>
      </c>
      <c r="U86" s="163">
        <v>16388</v>
      </c>
      <c r="V86" s="163">
        <v>26003</v>
      </c>
      <c r="W86" s="163">
        <v>37854</v>
      </c>
      <c r="X86" s="164">
        <f t="shared" si="41"/>
        <v>0.45575510518017159</v>
      </c>
      <c r="Y86" s="165">
        <f t="shared" si="10"/>
        <v>0.79615658362989317</v>
      </c>
      <c r="Z86" s="164">
        <f t="shared" si="36"/>
        <v>8.8200896540477532E-3</v>
      </c>
    </row>
    <row r="87" spans="1:26" x14ac:dyDescent="0.25">
      <c r="A87" s="161" t="s">
        <v>123</v>
      </c>
      <c r="B87" s="162" t="s">
        <v>123</v>
      </c>
      <c r="C87" s="163">
        <v>1860</v>
      </c>
      <c r="D87" s="163">
        <v>286</v>
      </c>
      <c r="E87" s="163">
        <v>921</v>
      </c>
      <c r="F87" s="163">
        <v>1133</v>
      </c>
      <c r="G87" s="163">
        <v>1153</v>
      </c>
      <c r="H87" s="164">
        <f t="shared" si="37"/>
        <v>1.7652250661959412E-2</v>
      </c>
      <c r="I87" s="165">
        <f t="shared" si="35"/>
        <v>-0.38010752688172045</v>
      </c>
      <c r="J87" s="164">
        <f t="shared" si="38"/>
        <v>1.5614758316585501E-3</v>
      </c>
      <c r="K87" s="163">
        <v>4340</v>
      </c>
      <c r="L87" s="163">
        <v>1248</v>
      </c>
      <c r="M87" s="163">
        <v>2935</v>
      </c>
      <c r="N87" s="163">
        <v>4473</v>
      </c>
      <c r="O87" s="163">
        <v>6684</v>
      </c>
      <c r="P87" s="164">
        <f t="shared" si="39"/>
        <v>0.4942991281019451</v>
      </c>
      <c r="Q87" s="165">
        <f t="shared" ref="Q87:Q150" si="42">IFERROR(O87/K87-1,"-")</f>
        <v>0.54009216589861753</v>
      </c>
      <c r="R87" s="164">
        <f t="shared" si="40"/>
        <v>1.9951321640736515E-3</v>
      </c>
      <c r="S87" s="163">
        <v>6200</v>
      </c>
      <c r="T87" s="163">
        <v>1534</v>
      </c>
      <c r="U87" s="163">
        <v>3856</v>
      </c>
      <c r="V87" s="163">
        <v>5606</v>
      </c>
      <c r="W87" s="163">
        <v>7837</v>
      </c>
      <c r="X87" s="164">
        <f t="shared" si="41"/>
        <v>0.39796646450231887</v>
      </c>
      <c r="Y87" s="165">
        <f t="shared" ref="Y87:Y150" si="43">IFERROR(W87/S87-1,"-")</f>
        <v>0.26403225806451602</v>
      </c>
      <c r="Z87" s="164">
        <f t="shared" si="36"/>
        <v>2.0753152127171181E-3</v>
      </c>
    </row>
    <row r="88" spans="1:26" x14ac:dyDescent="0.25">
      <c r="A88" s="161" t="s">
        <v>119</v>
      </c>
      <c r="B88" s="162" t="s">
        <v>119</v>
      </c>
      <c r="C88" s="163">
        <v>938</v>
      </c>
      <c r="D88" s="163">
        <v>240</v>
      </c>
      <c r="E88" s="163">
        <v>804</v>
      </c>
      <c r="F88" s="163">
        <v>921</v>
      </c>
      <c r="G88" s="163">
        <v>774</v>
      </c>
      <c r="H88" s="164">
        <f t="shared" si="37"/>
        <v>-0.1596091205211726</v>
      </c>
      <c r="I88" s="165">
        <f t="shared" si="35"/>
        <v>-0.17484008528784645</v>
      </c>
      <c r="J88" s="164">
        <f t="shared" si="38"/>
        <v>1.0482066727699199E-3</v>
      </c>
      <c r="K88" s="163">
        <v>4657</v>
      </c>
      <c r="L88" s="163">
        <v>1576</v>
      </c>
      <c r="M88" s="163">
        <v>3904</v>
      </c>
      <c r="N88" s="163">
        <v>4162</v>
      </c>
      <c r="O88" s="163">
        <v>5494</v>
      </c>
      <c r="P88" s="164">
        <f t="shared" si="39"/>
        <v>0.32003844305622287</v>
      </c>
      <c r="Q88" s="165">
        <f t="shared" si="42"/>
        <v>0.17972943955336063</v>
      </c>
      <c r="R88" s="164">
        <f t="shared" si="40"/>
        <v>1.6399246124208021E-3</v>
      </c>
      <c r="S88" s="163">
        <v>5595</v>
      </c>
      <c r="T88" s="163">
        <v>1816</v>
      </c>
      <c r="U88" s="163">
        <v>4708</v>
      </c>
      <c r="V88" s="163">
        <v>5083</v>
      </c>
      <c r="W88" s="163">
        <v>6268</v>
      </c>
      <c r="X88" s="164">
        <f t="shared" si="41"/>
        <v>0.23313004131418458</v>
      </c>
      <c r="Y88" s="165">
        <f t="shared" si="43"/>
        <v>0.12028596961572835</v>
      </c>
      <c r="Z88" s="164">
        <f t="shared" si="36"/>
        <v>2.5338651507967307E-3</v>
      </c>
    </row>
    <row r="89" spans="1:26" x14ac:dyDescent="0.25">
      <c r="A89" s="161" t="s">
        <v>128</v>
      </c>
      <c r="B89" s="162" t="s">
        <v>128</v>
      </c>
      <c r="C89" s="163">
        <v>804</v>
      </c>
      <c r="D89" s="163">
        <v>286</v>
      </c>
      <c r="E89" s="163">
        <v>296</v>
      </c>
      <c r="F89" s="163">
        <v>433</v>
      </c>
      <c r="G89" s="163">
        <v>454</v>
      </c>
      <c r="H89" s="164">
        <f t="shared" si="37"/>
        <v>4.8498845265589008E-2</v>
      </c>
      <c r="I89" s="165">
        <f t="shared" si="35"/>
        <v>-0.43532338308457708</v>
      </c>
      <c r="J89" s="164">
        <f t="shared" si="38"/>
        <v>6.1483957291672312E-4</v>
      </c>
      <c r="K89" s="163">
        <v>2986</v>
      </c>
      <c r="L89" s="163">
        <v>1422</v>
      </c>
      <c r="M89" s="163">
        <v>781</v>
      </c>
      <c r="N89" s="163">
        <v>2952</v>
      </c>
      <c r="O89" s="163">
        <v>3351</v>
      </c>
      <c r="P89" s="164">
        <f t="shared" si="39"/>
        <v>0.13516260162601634</v>
      </c>
      <c r="Q89" s="165">
        <f t="shared" si="42"/>
        <v>0.12223710649698583</v>
      </c>
      <c r="R89" s="164">
        <f t="shared" si="40"/>
        <v>1.0002525257047886E-3</v>
      </c>
      <c r="S89" s="163">
        <v>3790</v>
      </c>
      <c r="T89" s="163">
        <v>1708</v>
      </c>
      <c r="U89" s="163">
        <v>1077</v>
      </c>
      <c r="V89" s="163">
        <v>3385</v>
      </c>
      <c r="W89" s="163">
        <v>3805</v>
      </c>
      <c r="X89" s="164">
        <f t="shared" si="41"/>
        <v>0.12407680945347122</v>
      </c>
      <c r="Y89" s="165">
        <f t="shared" si="43"/>
        <v>3.9577836411608391E-3</v>
      </c>
      <c r="Z89" s="164">
        <f t="shared" si="36"/>
        <v>5.7964587243162255E-4</v>
      </c>
    </row>
    <row r="90" spans="1:26" x14ac:dyDescent="0.25">
      <c r="A90" s="161" t="s">
        <v>131</v>
      </c>
      <c r="B90" s="162" t="s">
        <v>131</v>
      </c>
      <c r="C90" s="163">
        <v>2073</v>
      </c>
      <c r="D90" s="163">
        <v>408</v>
      </c>
      <c r="E90" s="163">
        <v>385</v>
      </c>
      <c r="F90" s="163">
        <v>658</v>
      </c>
      <c r="G90" s="163">
        <v>679</v>
      </c>
      <c r="H90" s="164">
        <f t="shared" si="37"/>
        <v>3.1914893617021267E-2</v>
      </c>
      <c r="I90" s="165">
        <f t="shared" si="35"/>
        <v>-0.67245537867824412</v>
      </c>
      <c r="J90" s="164">
        <f t="shared" si="38"/>
        <v>9.1955081500100211E-4</v>
      </c>
      <c r="K90" s="163">
        <v>4834</v>
      </c>
      <c r="L90" s="163">
        <v>1922</v>
      </c>
      <c r="M90" s="163">
        <v>947</v>
      </c>
      <c r="N90" s="163">
        <v>3040</v>
      </c>
      <c r="O90" s="163">
        <v>3728</v>
      </c>
      <c r="P90" s="164">
        <f t="shared" si="39"/>
        <v>0.22631578947368425</v>
      </c>
      <c r="Q90" s="165">
        <f t="shared" si="42"/>
        <v>-0.22879602813405042</v>
      </c>
      <c r="R90" s="164">
        <f t="shared" si="40"/>
        <v>1.1127846660183383E-3</v>
      </c>
      <c r="S90" s="163">
        <v>6907</v>
      </c>
      <c r="T90" s="163">
        <v>2330</v>
      </c>
      <c r="U90" s="163">
        <v>1332</v>
      </c>
      <c r="V90" s="163">
        <v>3698</v>
      </c>
      <c r="W90" s="163">
        <v>4407</v>
      </c>
      <c r="X90" s="164">
        <f t="shared" si="41"/>
        <v>0.19172525689561914</v>
      </c>
      <c r="Y90" s="165">
        <f t="shared" si="43"/>
        <v>-0.36195164326046037</v>
      </c>
      <c r="Z90" s="164">
        <f t="shared" si="36"/>
        <v>7.1688793136390086E-4</v>
      </c>
    </row>
    <row r="91" spans="1:26" x14ac:dyDescent="0.25">
      <c r="A91" s="167" t="s">
        <v>145</v>
      </c>
      <c r="B91" s="168" t="s">
        <v>145</v>
      </c>
      <c r="C91" s="169">
        <f>C83-SUM(C84:C90)</f>
        <v>32769</v>
      </c>
      <c r="D91" s="169">
        <f>D83-SUM(D84:D90)</f>
        <v>7838</v>
      </c>
      <c r="E91" s="169">
        <f>E83-SUM(E84:E90)</f>
        <v>13273</v>
      </c>
      <c r="F91" s="169">
        <f>F83-SUM(F84:F90)</f>
        <v>21554</v>
      </c>
      <c r="G91" s="169">
        <f>G83-SUM(G84:G90)</f>
        <v>23699</v>
      </c>
      <c r="H91" s="170">
        <f t="shared" si="37"/>
        <v>9.9517490952955479E-2</v>
      </c>
      <c r="I91" s="171">
        <f t="shared" si="35"/>
        <v>-0.27678598675577526</v>
      </c>
      <c r="J91" s="170">
        <f t="shared" si="38"/>
        <v>3.2094896560690353E-2</v>
      </c>
      <c r="K91" s="169">
        <f>K83-SUM(K84:K90)</f>
        <v>68790</v>
      </c>
      <c r="L91" s="169">
        <f>L83-SUM(L84:L90)</f>
        <v>21224</v>
      </c>
      <c r="M91" s="169">
        <f>M83-SUM(M84:M90)</f>
        <v>37928</v>
      </c>
      <c r="N91" s="169">
        <f>N83-SUM(N84:N90)</f>
        <v>70455</v>
      </c>
      <c r="O91" s="169">
        <f>O83-SUM(O84:O90)</f>
        <v>95754</v>
      </c>
      <c r="P91" s="170">
        <f t="shared" si="39"/>
        <v>0.35908026399829684</v>
      </c>
      <c r="Q91" s="171">
        <f t="shared" si="42"/>
        <v>0.3919755778456171</v>
      </c>
      <c r="R91" s="170">
        <f t="shared" si="40"/>
        <v>2.8581969664678103E-2</v>
      </c>
      <c r="S91" s="169">
        <f>S83-SUM(S84:S90)</f>
        <v>101559</v>
      </c>
      <c r="T91" s="169">
        <f>T83-SUM(T84:T90)</f>
        <v>29062</v>
      </c>
      <c r="U91" s="169">
        <f>U83-SUM(U84:U90)</f>
        <v>51201</v>
      </c>
      <c r="V91" s="169">
        <f>V83-SUM(V84:V90)</f>
        <v>92009</v>
      </c>
      <c r="W91" s="169">
        <f>W83-SUM(W84:W90)</f>
        <v>119453</v>
      </c>
      <c r="X91" s="170">
        <f t="shared" si="41"/>
        <v>0.29827516873349347</v>
      </c>
      <c r="Y91" s="171">
        <f t="shared" si="43"/>
        <v>0.17619314881005121</v>
      </c>
      <c r="Z91" s="170">
        <f t="shared" si="36"/>
        <v>2.7556590821143458E-2</v>
      </c>
    </row>
    <row r="92" spans="1:26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  <c r="R92" s="151"/>
      <c r="S92" s="151"/>
      <c r="T92" s="151"/>
      <c r="U92" s="151"/>
      <c r="V92" s="151"/>
      <c r="W92" s="151"/>
      <c r="X92" s="151"/>
      <c r="Y92" s="151"/>
      <c r="Z92" s="151"/>
    </row>
    <row r="93" spans="1:26" x14ac:dyDescent="0.25">
      <c r="A93" s="1" t="s">
        <v>0</v>
      </c>
      <c r="B93" s="154" t="s">
        <v>68</v>
      </c>
      <c r="C93" s="176">
        <f>C94+C97</f>
        <v>13399</v>
      </c>
      <c r="D93" s="176">
        <f>D94+D97</f>
        <v>0</v>
      </c>
      <c r="E93" s="176">
        <f>E94+E97</f>
        <v>0</v>
      </c>
      <c r="F93" s="176">
        <f>F94+F97</f>
        <v>5131</v>
      </c>
      <c r="G93" s="176">
        <f>G94+G97</f>
        <v>7607</v>
      </c>
      <c r="H93" s="177">
        <f>IFERROR(G93/F93-1,"-")</f>
        <v>0.48255700643149479</v>
      </c>
      <c r="I93" s="177">
        <f t="shared" si="35"/>
        <v>-0.43227106500485113</v>
      </c>
      <c r="J93" s="177">
        <f>G93/G$9</f>
        <v>1.0301948526822716E-2</v>
      </c>
      <c r="K93" s="176">
        <f>K94+K97</f>
        <v>42488</v>
      </c>
      <c r="L93" s="176">
        <f>L94+L97</f>
        <v>0</v>
      </c>
      <c r="M93" s="176">
        <f>M94+M97</f>
        <v>0</v>
      </c>
      <c r="N93" s="176">
        <f>N94+N97</f>
        <v>46354</v>
      </c>
      <c r="O93" s="176">
        <f>O94+O97</f>
        <v>50550</v>
      </c>
      <c r="P93" s="177">
        <f>IFERROR(O93/N93-1,"-")</f>
        <v>9.0520774906156953E-2</v>
      </c>
      <c r="Q93" s="177">
        <f t="shared" si="42"/>
        <v>0.18974769346639042</v>
      </c>
      <c r="R93" s="177">
        <f>O93/O$9</f>
        <v>1.508885860172398E-2</v>
      </c>
      <c r="S93" s="176">
        <f>S94+S97</f>
        <v>55887</v>
      </c>
      <c r="T93" s="176">
        <f>T94+T97</f>
        <v>24221</v>
      </c>
      <c r="U93" s="176">
        <f>U94+U97</f>
        <v>33444</v>
      </c>
      <c r="V93" s="176">
        <f>V94+V97</f>
        <v>51485</v>
      </c>
      <c r="W93" s="176">
        <f>W94+W97</f>
        <v>58157</v>
      </c>
      <c r="X93" s="177">
        <f>IFERROR(W93/V93-1,"-")</f>
        <v>0.12959114305137409</v>
      </c>
      <c r="Y93" s="177">
        <f t="shared" si="43"/>
        <v>4.0617674951240801E-2</v>
      </c>
      <c r="Z93" s="177">
        <f t="shared" ref="Z93:Z105" si="44">U93/U$9</f>
        <v>1.7999699682082808E-2</v>
      </c>
    </row>
    <row r="94" spans="1:26" x14ac:dyDescent="0.25">
      <c r="A94" s="1" t="s">
        <v>96</v>
      </c>
      <c r="B94" s="157" t="s">
        <v>97</v>
      </c>
      <c r="C94" s="158">
        <v>9418</v>
      </c>
      <c r="D94" s="158">
        <v>0</v>
      </c>
      <c r="E94" s="158">
        <v>0</v>
      </c>
      <c r="F94" s="158">
        <v>3937</v>
      </c>
      <c r="G94" s="158">
        <v>5346</v>
      </c>
      <c r="H94" s="159">
        <f>IFERROR(G94/F94-1,"-")</f>
        <v>0.35788671577343156</v>
      </c>
      <c r="I94" s="160">
        <f t="shared" si="35"/>
        <v>-0.43236355914206837</v>
      </c>
      <c r="J94" s="159">
        <f>G94/G$9</f>
        <v>7.2399391119224703E-3</v>
      </c>
      <c r="K94" s="158">
        <v>27701</v>
      </c>
      <c r="L94" s="158">
        <v>0</v>
      </c>
      <c r="M94" s="158">
        <v>0</v>
      </c>
      <c r="N94" s="158">
        <v>29872</v>
      </c>
      <c r="O94" s="158">
        <v>32376</v>
      </c>
      <c r="P94" s="159">
        <f>IFERROR(O94/N94-1,"-")</f>
        <v>8.3824317086234501E-2</v>
      </c>
      <c r="Q94" s="160">
        <f t="shared" si="42"/>
        <v>0.16876647052452975</v>
      </c>
      <c r="R94" s="159">
        <f>O94/O$9</f>
        <v>9.6640333548845807E-3</v>
      </c>
      <c r="S94" s="158">
        <v>37119</v>
      </c>
      <c r="T94" s="158">
        <v>16023</v>
      </c>
      <c r="U94" s="158">
        <v>21732</v>
      </c>
      <c r="V94" s="158">
        <v>33809</v>
      </c>
      <c r="W94" s="158">
        <v>37722</v>
      </c>
      <c r="X94" s="159">
        <f>IFERROR(W94/V94-1,"-")</f>
        <v>0.11573841284864983</v>
      </c>
      <c r="Y94" s="160">
        <f t="shared" si="43"/>
        <v>1.6245049705002845E-2</v>
      </c>
      <c r="Z94" s="159">
        <f t="shared" si="44"/>
        <v>1.1696252645946165E-2</v>
      </c>
    </row>
    <row r="95" spans="1:26" x14ac:dyDescent="0.25">
      <c r="A95" s="161" t="s">
        <v>103</v>
      </c>
      <c r="B95" s="162" t="s">
        <v>103</v>
      </c>
      <c r="C95" s="163">
        <v>6900</v>
      </c>
      <c r="D95" s="163">
        <v>0</v>
      </c>
      <c r="E95" s="163">
        <v>0</v>
      </c>
      <c r="F95" s="163">
        <v>2928</v>
      </c>
      <c r="G95" s="163">
        <v>3814</v>
      </c>
      <c r="H95" s="164">
        <f>IFERROR(G95/F95-1,"-")</f>
        <v>0.30259562841530063</v>
      </c>
      <c r="I95" s="165">
        <f t="shared" si="35"/>
        <v>-0.44724637681159418</v>
      </c>
      <c r="J95" s="164">
        <f>G95/G$9</f>
        <v>5.1651941213752906E-3</v>
      </c>
      <c r="K95" s="163">
        <v>12253</v>
      </c>
      <c r="L95" s="163">
        <v>0</v>
      </c>
      <c r="M95" s="163">
        <v>0</v>
      </c>
      <c r="N95" s="163">
        <v>13361</v>
      </c>
      <c r="O95" s="163">
        <v>8210</v>
      </c>
      <c r="P95" s="164">
        <f>IFERROR(O95/N95-1,"-")</f>
        <v>-0.38552503555123119</v>
      </c>
      <c r="Q95" s="165">
        <f t="shared" si="42"/>
        <v>-0.32996000979351992</v>
      </c>
      <c r="R95" s="164">
        <f>O95/O$9</f>
        <v>2.4506336126637759E-3</v>
      </c>
      <c r="S95" s="163">
        <v>19153</v>
      </c>
      <c r="T95" s="163">
        <v>8684</v>
      </c>
      <c r="U95" s="163">
        <v>11001</v>
      </c>
      <c r="V95" s="163">
        <v>16289</v>
      </c>
      <c r="W95" s="163">
        <v>12024</v>
      </c>
      <c r="X95" s="164">
        <f>IFERROR(W95/V95-1,"-")</f>
        <v>-0.261833138928111</v>
      </c>
      <c r="Y95" s="165">
        <f t="shared" si="43"/>
        <v>-0.37221323030334674</v>
      </c>
      <c r="Z95" s="164">
        <f t="shared" si="44"/>
        <v>5.9207838835842888E-3</v>
      </c>
    </row>
    <row r="96" spans="1:26" x14ac:dyDescent="0.25">
      <c r="A96" s="161" t="s">
        <v>100</v>
      </c>
      <c r="B96" s="162" t="s">
        <v>100</v>
      </c>
      <c r="C96" s="163">
        <v>2518</v>
      </c>
      <c r="D96" s="163">
        <v>0</v>
      </c>
      <c r="E96" s="163">
        <v>0</v>
      </c>
      <c r="F96" s="163">
        <v>1009</v>
      </c>
      <c r="G96" s="163">
        <v>1532</v>
      </c>
      <c r="H96" s="164">
        <f>IFERROR(G96/F96-1,"-")</f>
        <v>0.51833498513379594</v>
      </c>
      <c r="I96" s="165">
        <f t="shared" si="35"/>
        <v>-0.39158061953931689</v>
      </c>
      <c r="J96" s="164">
        <f>G96/G$9</f>
        <v>2.0747449905471802E-3</v>
      </c>
      <c r="K96" s="163">
        <v>15448</v>
      </c>
      <c r="L96" s="163">
        <v>0</v>
      </c>
      <c r="M96" s="163">
        <v>0</v>
      </c>
      <c r="N96" s="163">
        <v>16511</v>
      </c>
      <c r="O96" s="163">
        <v>24166</v>
      </c>
      <c r="P96" s="164">
        <f>IFERROR(O96/N96-1,"-")</f>
        <v>0.46363030706801522</v>
      </c>
      <c r="Q96" s="165">
        <f t="shared" si="42"/>
        <v>0.56434489901605378</v>
      </c>
      <c r="R96" s="164">
        <f>O96/O$9</f>
        <v>7.2133997422208053E-3</v>
      </c>
      <c r="S96" s="163">
        <v>17966</v>
      </c>
      <c r="T96" s="163">
        <v>7339</v>
      </c>
      <c r="U96" s="163">
        <v>10731</v>
      </c>
      <c r="V96" s="163">
        <v>17520</v>
      </c>
      <c r="W96" s="163">
        <v>25698</v>
      </c>
      <c r="X96" s="164">
        <f>IFERROR(W96/V96-1,"-")</f>
        <v>0.46678082191780823</v>
      </c>
      <c r="Y96" s="165">
        <f t="shared" si="43"/>
        <v>0.43036847378381382</v>
      </c>
      <c r="Z96" s="164">
        <f t="shared" si="44"/>
        <v>5.7754687623618765E-3</v>
      </c>
    </row>
    <row r="97" spans="1:26" x14ac:dyDescent="0.25">
      <c r="A97" s="1" t="s">
        <v>146</v>
      </c>
      <c r="B97" s="157" t="s">
        <v>107</v>
      </c>
      <c r="C97" s="158">
        <v>3981</v>
      </c>
      <c r="D97" s="158">
        <v>0</v>
      </c>
      <c r="E97" s="158">
        <v>0</v>
      </c>
      <c r="F97" s="158">
        <v>1194</v>
      </c>
      <c r="G97" s="158">
        <v>2261</v>
      </c>
      <c r="H97" s="159">
        <f>IFERROR(G97/F97-1,"-")</f>
        <v>0.89363484087102174</v>
      </c>
      <c r="I97" s="160">
        <f t="shared" si="35"/>
        <v>-0.43205224817884957</v>
      </c>
      <c r="J97" s="159">
        <f>G97/G$9</f>
        <v>3.0620094149002445E-3</v>
      </c>
      <c r="K97" s="158">
        <v>14787</v>
      </c>
      <c r="L97" s="158">
        <v>0</v>
      </c>
      <c r="M97" s="158">
        <v>0</v>
      </c>
      <c r="N97" s="158">
        <v>16482</v>
      </c>
      <c r="O97" s="158">
        <v>18174</v>
      </c>
      <c r="P97" s="159">
        <f>IFERROR(O97/N97-1,"-")</f>
        <v>0.10265744448489267</v>
      </c>
      <c r="Q97" s="160">
        <f t="shared" si="42"/>
        <v>0.22905254615540671</v>
      </c>
      <c r="R97" s="159">
        <f>O97/O$9</f>
        <v>5.4248252468393991E-3</v>
      </c>
      <c r="S97" s="158">
        <v>18768</v>
      </c>
      <c r="T97" s="158">
        <v>8198</v>
      </c>
      <c r="U97" s="158">
        <v>11712</v>
      </c>
      <c r="V97" s="158">
        <v>17676</v>
      </c>
      <c r="W97" s="158">
        <v>20435</v>
      </c>
      <c r="X97" s="159">
        <f>IFERROR(W97/V97-1,"-")</f>
        <v>0.15608735007920349</v>
      </c>
      <c r="Y97" s="160">
        <f t="shared" si="43"/>
        <v>8.882139812446721E-2</v>
      </c>
      <c r="Z97" s="159">
        <f t="shared" si="44"/>
        <v>6.3034470361366416E-3</v>
      </c>
    </row>
    <row r="98" spans="1:26" x14ac:dyDescent="0.25">
      <c r="A98" s="161" t="s">
        <v>110</v>
      </c>
      <c r="B98" s="162" t="s">
        <v>110</v>
      </c>
      <c r="C98" s="163">
        <v>210</v>
      </c>
      <c r="D98" s="163">
        <v>0</v>
      </c>
      <c r="E98" s="163">
        <v>0</v>
      </c>
      <c r="F98" s="163">
        <v>50</v>
      </c>
      <c r="G98" s="163">
        <v>173</v>
      </c>
      <c r="H98" s="164">
        <f t="shared" ref="H98:H105" si="45">IFERROR(G98/F98-1,"-")</f>
        <v>2.46</v>
      </c>
      <c r="I98" s="165">
        <f t="shared" si="35"/>
        <v>-0.17619047619047623</v>
      </c>
      <c r="J98" s="164">
        <f t="shared" ref="J98:J105" si="46">G98/G$9</f>
        <v>2.3428908835813458E-4</v>
      </c>
      <c r="K98" s="163">
        <v>2211</v>
      </c>
      <c r="L98" s="163">
        <v>0</v>
      </c>
      <c r="M98" s="163">
        <v>0</v>
      </c>
      <c r="N98" s="163">
        <v>2353</v>
      </c>
      <c r="O98" s="163">
        <v>2622</v>
      </c>
      <c r="P98" s="164">
        <f t="shared" ref="P98:P105" si="47">IFERROR(O98/N98-1,"-")</f>
        <v>0.11432214194645129</v>
      </c>
      <c r="Q98" s="165">
        <f t="shared" si="42"/>
        <v>0.18588873812754403</v>
      </c>
      <c r="R98" s="164">
        <f t="shared" ref="R98:R105" si="48">O98/O$9</f>
        <v>7.8265058859980764E-4</v>
      </c>
      <c r="S98" s="163">
        <v>2421</v>
      </c>
      <c r="T98" s="163">
        <v>1288</v>
      </c>
      <c r="U98" s="163">
        <v>921</v>
      </c>
      <c r="V98" s="163">
        <v>2403</v>
      </c>
      <c r="W98" s="163">
        <v>2795</v>
      </c>
      <c r="X98" s="164">
        <f t="shared" ref="X98:X105" si="49">IFERROR(W98/V98-1,"-")</f>
        <v>0.16312942155638788</v>
      </c>
      <c r="Y98" s="165">
        <f t="shared" si="43"/>
        <v>0.15448161916563397</v>
      </c>
      <c r="Z98" s="164">
        <f t="shared" si="44"/>
        <v>4.9568602461422869E-4</v>
      </c>
    </row>
    <row r="99" spans="1:26" x14ac:dyDescent="0.25">
      <c r="A99" s="161" t="s">
        <v>113</v>
      </c>
      <c r="B99" s="162" t="s">
        <v>113</v>
      </c>
      <c r="C99" s="163">
        <v>551</v>
      </c>
      <c r="D99" s="163">
        <v>0</v>
      </c>
      <c r="E99" s="163">
        <v>0</v>
      </c>
      <c r="F99" s="163">
        <v>194</v>
      </c>
      <c r="G99" s="163">
        <v>319</v>
      </c>
      <c r="H99" s="164">
        <f t="shared" si="45"/>
        <v>0.64432989690721643</v>
      </c>
      <c r="I99" s="165">
        <f t="shared" si="35"/>
        <v>-0.42105263157894735</v>
      </c>
      <c r="J99" s="164">
        <f t="shared" si="46"/>
        <v>4.3201282766615567E-4</v>
      </c>
      <c r="K99" s="163">
        <v>3354</v>
      </c>
      <c r="L99" s="163">
        <v>0</v>
      </c>
      <c r="M99" s="163">
        <v>0</v>
      </c>
      <c r="N99" s="163">
        <v>3288</v>
      </c>
      <c r="O99" s="163">
        <v>3495</v>
      </c>
      <c r="P99" s="164">
        <f t="shared" si="47"/>
        <v>6.2956204379561953E-2</v>
      </c>
      <c r="Q99" s="165">
        <f t="shared" si="42"/>
        <v>4.2039355992844474E-2</v>
      </c>
      <c r="R99" s="164">
        <f t="shared" si="48"/>
        <v>1.043235624392192E-3</v>
      </c>
      <c r="S99" s="163">
        <v>3905</v>
      </c>
      <c r="T99" s="163">
        <v>1481</v>
      </c>
      <c r="U99" s="163">
        <v>2395</v>
      </c>
      <c r="V99" s="163">
        <v>3482</v>
      </c>
      <c r="W99" s="163">
        <v>3814</v>
      </c>
      <c r="X99" s="164">
        <f t="shared" si="49"/>
        <v>9.5347501435956383E-2</v>
      </c>
      <c r="Y99" s="165">
        <f t="shared" si="43"/>
        <v>-2.3303457106274017E-2</v>
      </c>
      <c r="Z99" s="164">
        <f t="shared" si="44"/>
        <v>1.2889989456580648E-3</v>
      </c>
    </row>
    <row r="100" spans="1:26" x14ac:dyDescent="0.25">
      <c r="A100" s="161" t="s">
        <v>116</v>
      </c>
      <c r="B100" s="162" t="s">
        <v>116</v>
      </c>
      <c r="C100" s="163">
        <v>1170</v>
      </c>
      <c r="D100" s="163">
        <v>0</v>
      </c>
      <c r="E100" s="163">
        <v>0</v>
      </c>
      <c r="F100" s="163">
        <v>346</v>
      </c>
      <c r="G100" s="163">
        <v>771</v>
      </c>
      <c r="H100" s="164">
        <f t="shared" si="45"/>
        <v>1.2283236994219653</v>
      </c>
      <c r="I100" s="165">
        <f t="shared" si="35"/>
        <v>-0.34102564102564104</v>
      </c>
      <c r="J100" s="164">
        <f t="shared" si="46"/>
        <v>1.0441438562087963E-3</v>
      </c>
      <c r="K100" s="163">
        <v>2684</v>
      </c>
      <c r="L100" s="163">
        <v>0</v>
      </c>
      <c r="M100" s="163">
        <v>0</v>
      </c>
      <c r="N100" s="163">
        <v>3066</v>
      </c>
      <c r="O100" s="163">
        <v>3114</v>
      </c>
      <c r="P100" s="164">
        <f t="shared" si="47"/>
        <v>1.5655577299412915E-2</v>
      </c>
      <c r="Q100" s="165">
        <f t="shared" si="42"/>
        <v>0.16020864381520128</v>
      </c>
      <c r="R100" s="164">
        <f t="shared" si="48"/>
        <v>9.2950950911510339E-4</v>
      </c>
      <c r="S100" s="163">
        <v>3854</v>
      </c>
      <c r="T100" s="163">
        <v>1974</v>
      </c>
      <c r="U100" s="163">
        <v>3541</v>
      </c>
      <c r="V100" s="163">
        <v>3412</v>
      </c>
      <c r="W100" s="163">
        <v>3885</v>
      </c>
      <c r="X100" s="164">
        <f t="shared" si="49"/>
        <v>0.13862837045720977</v>
      </c>
      <c r="Y100" s="165">
        <f t="shared" si="43"/>
        <v>8.0435910742087113E-3</v>
      </c>
      <c r="Z100" s="164">
        <f t="shared" si="44"/>
        <v>1.905780904624304E-3</v>
      </c>
    </row>
    <row r="101" spans="1:26" x14ac:dyDescent="0.25">
      <c r="A101" s="161" t="s">
        <v>123</v>
      </c>
      <c r="B101" s="162" t="s">
        <v>123</v>
      </c>
      <c r="C101" s="163">
        <v>56</v>
      </c>
      <c r="D101" s="163">
        <v>0</v>
      </c>
      <c r="E101" s="163">
        <v>0</v>
      </c>
      <c r="F101" s="163">
        <v>32</v>
      </c>
      <c r="G101" s="163">
        <v>58</v>
      </c>
      <c r="H101" s="164">
        <f t="shared" si="45"/>
        <v>0.8125</v>
      </c>
      <c r="I101" s="165">
        <f t="shared" si="35"/>
        <v>3.5714285714285809E-2</v>
      </c>
      <c r="J101" s="164">
        <f t="shared" si="46"/>
        <v>7.8547786848391936E-5</v>
      </c>
      <c r="K101" s="163">
        <v>643</v>
      </c>
      <c r="L101" s="163">
        <v>0</v>
      </c>
      <c r="M101" s="163">
        <v>0</v>
      </c>
      <c r="N101" s="163">
        <v>1140</v>
      </c>
      <c r="O101" s="163">
        <v>880</v>
      </c>
      <c r="P101" s="164">
        <f t="shared" si="47"/>
        <v>-0.22807017543859653</v>
      </c>
      <c r="Q101" s="165">
        <f t="shared" si="42"/>
        <v>0.36858475894245712</v>
      </c>
      <c r="R101" s="164">
        <f t="shared" si="48"/>
        <v>2.6267449197857768E-4</v>
      </c>
      <c r="S101" s="163">
        <v>699</v>
      </c>
      <c r="T101" s="163">
        <v>323</v>
      </c>
      <c r="U101" s="163">
        <v>432</v>
      </c>
      <c r="V101" s="163">
        <v>1172</v>
      </c>
      <c r="W101" s="163">
        <v>938</v>
      </c>
      <c r="X101" s="164">
        <f t="shared" si="49"/>
        <v>-0.19965870307167233</v>
      </c>
      <c r="Y101" s="165">
        <f t="shared" si="43"/>
        <v>0.3419170243204579</v>
      </c>
      <c r="Z101" s="164">
        <f t="shared" si="44"/>
        <v>2.3250419395585972E-4</v>
      </c>
    </row>
    <row r="102" spans="1:26" x14ac:dyDescent="0.25">
      <c r="A102" s="161" t="s">
        <v>119</v>
      </c>
      <c r="B102" s="162" t="s">
        <v>119</v>
      </c>
      <c r="C102" s="163">
        <v>106</v>
      </c>
      <c r="D102" s="163">
        <v>0</v>
      </c>
      <c r="E102" s="163">
        <v>0</v>
      </c>
      <c r="F102" s="163">
        <v>15</v>
      </c>
      <c r="G102" s="163">
        <v>87</v>
      </c>
      <c r="H102" s="164">
        <f t="shared" si="45"/>
        <v>4.8</v>
      </c>
      <c r="I102" s="165">
        <f t="shared" si="35"/>
        <v>-0.17924528301886788</v>
      </c>
      <c r="J102" s="164">
        <f t="shared" si="46"/>
        <v>1.178216802725879E-4</v>
      </c>
      <c r="K102" s="163">
        <v>413</v>
      </c>
      <c r="L102" s="163">
        <v>0</v>
      </c>
      <c r="M102" s="163">
        <v>0</v>
      </c>
      <c r="N102" s="163">
        <v>667</v>
      </c>
      <c r="O102" s="163">
        <v>563</v>
      </c>
      <c r="P102" s="164">
        <f t="shared" si="47"/>
        <v>-0.15592203898050971</v>
      </c>
      <c r="Q102" s="165">
        <f t="shared" si="42"/>
        <v>0.36319612590799033</v>
      </c>
      <c r="R102" s="164">
        <f t="shared" si="48"/>
        <v>1.6805197611811278E-4</v>
      </c>
      <c r="S102" s="163">
        <v>519</v>
      </c>
      <c r="T102" s="163">
        <v>351</v>
      </c>
      <c r="U102" s="163">
        <v>507</v>
      </c>
      <c r="V102" s="163">
        <v>682</v>
      </c>
      <c r="W102" s="163">
        <v>650</v>
      </c>
      <c r="X102" s="164">
        <f t="shared" si="49"/>
        <v>-4.692082111436946E-2</v>
      </c>
      <c r="Y102" s="165">
        <f t="shared" si="43"/>
        <v>0.25240847784200393</v>
      </c>
      <c r="Z102" s="164">
        <f t="shared" si="44"/>
        <v>2.728695054065298E-4</v>
      </c>
    </row>
    <row r="103" spans="1:26" x14ac:dyDescent="0.25">
      <c r="A103" s="161" t="s">
        <v>128</v>
      </c>
      <c r="B103" s="162" t="s">
        <v>128</v>
      </c>
      <c r="C103" s="163">
        <v>42</v>
      </c>
      <c r="D103" s="163">
        <v>0</v>
      </c>
      <c r="E103" s="163">
        <v>0</v>
      </c>
      <c r="F103" s="163">
        <v>10</v>
      </c>
      <c r="G103" s="163">
        <v>22</v>
      </c>
      <c r="H103" s="164">
        <f t="shared" si="45"/>
        <v>1.2000000000000002</v>
      </c>
      <c r="I103" s="165">
        <f t="shared" si="35"/>
        <v>-0.47619047619047616</v>
      </c>
      <c r="J103" s="164">
        <f t="shared" si="46"/>
        <v>2.9793988114907287E-5</v>
      </c>
      <c r="K103" s="163">
        <v>113</v>
      </c>
      <c r="L103" s="163">
        <v>0</v>
      </c>
      <c r="M103" s="163">
        <v>0</v>
      </c>
      <c r="N103" s="163">
        <v>260</v>
      </c>
      <c r="O103" s="163">
        <v>131</v>
      </c>
      <c r="P103" s="164">
        <f t="shared" si="47"/>
        <v>-0.49615384615384617</v>
      </c>
      <c r="Q103" s="165">
        <f t="shared" si="42"/>
        <v>0.15929203539823011</v>
      </c>
      <c r="R103" s="164">
        <f t="shared" si="48"/>
        <v>3.9102680055901911E-5</v>
      </c>
      <c r="S103" s="163">
        <v>155</v>
      </c>
      <c r="T103" s="163">
        <v>124</v>
      </c>
      <c r="U103" s="163">
        <v>105</v>
      </c>
      <c r="V103" s="163">
        <v>270</v>
      </c>
      <c r="W103" s="163">
        <v>153</v>
      </c>
      <c r="X103" s="164">
        <f t="shared" si="49"/>
        <v>-0.43333333333333335</v>
      </c>
      <c r="Y103" s="165">
        <f t="shared" si="43"/>
        <v>-1.2903225806451646E-2</v>
      </c>
      <c r="Z103" s="164">
        <f t="shared" si="44"/>
        <v>5.651143603093813E-5</v>
      </c>
    </row>
    <row r="104" spans="1:26" x14ac:dyDescent="0.25">
      <c r="A104" s="161" t="s">
        <v>131</v>
      </c>
      <c r="B104" s="162" t="s">
        <v>131</v>
      </c>
      <c r="C104" s="163">
        <v>60</v>
      </c>
      <c r="D104" s="163">
        <v>0</v>
      </c>
      <c r="E104" s="163">
        <v>0</v>
      </c>
      <c r="F104" s="163">
        <v>11</v>
      </c>
      <c r="G104" s="163">
        <v>10</v>
      </c>
      <c r="H104" s="164">
        <f t="shared" si="45"/>
        <v>-9.0909090909090939E-2</v>
      </c>
      <c r="I104" s="165">
        <f t="shared" si="35"/>
        <v>-0.83333333333333337</v>
      </c>
      <c r="J104" s="164">
        <f t="shared" si="46"/>
        <v>1.3542721870412402E-5</v>
      </c>
      <c r="K104" s="163">
        <v>211</v>
      </c>
      <c r="L104" s="163">
        <v>0</v>
      </c>
      <c r="M104" s="163">
        <v>0</v>
      </c>
      <c r="N104" s="163">
        <v>157</v>
      </c>
      <c r="O104" s="163">
        <v>260</v>
      </c>
      <c r="P104" s="164">
        <f t="shared" si="47"/>
        <v>0.65605095541401282</v>
      </c>
      <c r="Q104" s="165">
        <f t="shared" si="42"/>
        <v>0.23222748815165883</v>
      </c>
      <c r="R104" s="164">
        <f t="shared" si="48"/>
        <v>7.7608372630034325E-5</v>
      </c>
      <c r="S104" s="163">
        <v>271</v>
      </c>
      <c r="T104" s="163">
        <v>89</v>
      </c>
      <c r="U104" s="163">
        <v>96</v>
      </c>
      <c r="V104" s="163">
        <v>168</v>
      </c>
      <c r="W104" s="163">
        <v>270</v>
      </c>
      <c r="X104" s="164">
        <f t="shared" si="49"/>
        <v>0.60714285714285721</v>
      </c>
      <c r="Y104" s="165">
        <f t="shared" si="43"/>
        <v>-3.6900369003689537E-3</v>
      </c>
      <c r="Z104" s="164">
        <f t="shared" si="44"/>
        <v>5.1667598656857714E-5</v>
      </c>
    </row>
    <row r="105" spans="1:26" x14ac:dyDescent="0.25">
      <c r="A105" s="167" t="s">
        <v>145</v>
      </c>
      <c r="B105" s="168" t="s">
        <v>145</v>
      </c>
      <c r="C105" s="169">
        <f>C97-SUM(C98:C104)</f>
        <v>1786</v>
      </c>
      <c r="D105" s="169">
        <f>D97-SUM(D98:D104)</f>
        <v>0</v>
      </c>
      <c r="E105" s="169">
        <f>E97-SUM(E98:E104)</f>
        <v>0</v>
      </c>
      <c r="F105" s="169">
        <f>F97-SUM(F98:F104)</f>
        <v>536</v>
      </c>
      <c r="G105" s="169">
        <f>G97-SUM(G98:G104)</f>
        <v>821</v>
      </c>
      <c r="H105" s="170">
        <f t="shared" si="45"/>
        <v>0.53171641791044766</v>
      </c>
      <c r="I105" s="171">
        <f t="shared" si="35"/>
        <v>-0.54031354983202684</v>
      </c>
      <c r="J105" s="170">
        <f t="shared" si="46"/>
        <v>1.1118574655608583E-3</v>
      </c>
      <c r="K105" s="169">
        <f>K97-SUM(K98:K104)</f>
        <v>5158</v>
      </c>
      <c r="L105" s="169">
        <f>L97-SUM(L98:L104)</f>
        <v>0</v>
      </c>
      <c r="M105" s="169">
        <f>M97-SUM(M98:M104)</f>
        <v>0</v>
      </c>
      <c r="N105" s="169">
        <f>N97-SUM(N98:N104)</f>
        <v>5551</v>
      </c>
      <c r="O105" s="169">
        <f>O97-SUM(O98:O104)</f>
        <v>7109</v>
      </c>
      <c r="P105" s="170">
        <f t="shared" si="47"/>
        <v>0.28067014952260849</v>
      </c>
      <c r="Q105" s="171">
        <f t="shared" si="42"/>
        <v>0.3782473827064754</v>
      </c>
      <c r="R105" s="170">
        <f t="shared" si="48"/>
        <v>2.1219920039496692E-3</v>
      </c>
      <c r="S105" s="169">
        <f>S97-SUM(S98:S104)</f>
        <v>6944</v>
      </c>
      <c r="T105" s="169">
        <f>T97-SUM(T98:T104)</f>
        <v>2568</v>
      </c>
      <c r="U105" s="169">
        <f>U97-SUM(U98:U104)</f>
        <v>3715</v>
      </c>
      <c r="V105" s="169">
        <f>V97-SUM(V98:V104)</f>
        <v>6087</v>
      </c>
      <c r="W105" s="169">
        <f>W97-SUM(W98:W104)</f>
        <v>7930</v>
      </c>
      <c r="X105" s="170">
        <f t="shared" si="49"/>
        <v>0.30277640873993761</v>
      </c>
      <c r="Y105" s="171">
        <f t="shared" si="43"/>
        <v>0.14199308755760365</v>
      </c>
      <c r="Z105" s="170">
        <f t="shared" si="44"/>
        <v>1.9994284271898587E-3</v>
      </c>
    </row>
    <row r="106" spans="1:26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  <c r="R106" s="151"/>
      <c r="S106" s="151"/>
      <c r="T106" s="151"/>
      <c r="U106" s="151"/>
      <c r="V106" s="151"/>
      <c r="W106" s="151"/>
      <c r="X106" s="151"/>
      <c r="Y106" s="151"/>
      <c r="Z106" s="151"/>
    </row>
    <row r="107" spans="1:26" x14ac:dyDescent="0.25">
      <c r="A107" s="1" t="s">
        <v>0</v>
      </c>
      <c r="B107" s="154" t="s">
        <v>68</v>
      </c>
      <c r="C107" s="176">
        <f>C108+C111</f>
        <v>0</v>
      </c>
      <c r="D107" s="176">
        <f>D108+D111</f>
        <v>0</v>
      </c>
      <c r="E107" s="176">
        <f>E108+E111</f>
        <v>0</v>
      </c>
      <c r="F107" s="176">
        <f>F108+F111</f>
        <v>0</v>
      </c>
      <c r="G107" s="176">
        <f>G108+G111</f>
        <v>0</v>
      </c>
      <c r="H107" s="177" t="str">
        <f>IFERROR(G107/F107-1,"-")</f>
        <v>-</v>
      </c>
      <c r="I107" s="177" t="str">
        <f t="shared" si="35"/>
        <v>-</v>
      </c>
      <c r="J107" s="177">
        <f>G107/G$9</f>
        <v>0</v>
      </c>
      <c r="K107" s="176">
        <f>K108+K111</f>
        <v>82594</v>
      </c>
      <c r="L107" s="176">
        <f>L108+L111</f>
        <v>0</v>
      </c>
      <c r="M107" s="176">
        <f>M108+M111</f>
        <v>0</v>
      </c>
      <c r="N107" s="176">
        <f>N108+N111</f>
        <v>0</v>
      </c>
      <c r="O107" s="176">
        <f>O108+O111</f>
        <v>0</v>
      </c>
      <c r="P107" s="177" t="str">
        <f>IFERROR(O107/N107-1,"-")</f>
        <v>-</v>
      </c>
      <c r="Q107" s="177">
        <f t="shared" si="42"/>
        <v>-1</v>
      </c>
      <c r="R107" s="177">
        <f>O107/O$9</f>
        <v>0</v>
      </c>
      <c r="S107" s="176">
        <f>S108+S111</f>
        <v>82594</v>
      </c>
      <c r="T107" s="176">
        <f>T108+T111</f>
        <v>63499</v>
      </c>
      <c r="U107" s="176">
        <f>U108+U111</f>
        <v>95997</v>
      </c>
      <c r="V107" s="176">
        <f>V108+V111</f>
        <v>169794</v>
      </c>
      <c r="W107" s="176">
        <f>W108+W111</f>
        <v>220761</v>
      </c>
      <c r="X107" s="177">
        <f>IFERROR(W107/V107-1,"-")</f>
        <v>0.3001696173009647</v>
      </c>
      <c r="Y107" s="177">
        <f t="shared" si="43"/>
        <v>1.6728454851441992</v>
      </c>
      <c r="Z107" s="177">
        <f t="shared" ref="Z107:Z119" si="50">U107/U$9</f>
        <v>5.166598404439969E-2</v>
      </c>
    </row>
    <row r="108" spans="1:26" x14ac:dyDescent="0.25">
      <c r="A108" s="1" t="s">
        <v>96</v>
      </c>
      <c r="B108" s="157" t="s">
        <v>97</v>
      </c>
      <c r="C108" s="158">
        <v>0</v>
      </c>
      <c r="D108" s="158">
        <v>0</v>
      </c>
      <c r="E108" s="158">
        <v>0</v>
      </c>
      <c r="F108" s="158">
        <v>0</v>
      </c>
      <c r="G108" s="158">
        <v>0</v>
      </c>
      <c r="H108" s="159" t="str">
        <f>IFERROR(G108/F108-1,"-")</f>
        <v>-</v>
      </c>
      <c r="I108" s="160" t="str">
        <f t="shared" si="35"/>
        <v>-</v>
      </c>
      <c r="J108" s="159">
        <f>G108/G$9</f>
        <v>0</v>
      </c>
      <c r="K108" s="158">
        <v>17569</v>
      </c>
      <c r="L108" s="158">
        <v>0</v>
      </c>
      <c r="M108" s="158">
        <v>0</v>
      </c>
      <c r="N108" s="158">
        <v>0</v>
      </c>
      <c r="O108" s="158">
        <v>0</v>
      </c>
      <c r="P108" s="159" t="str">
        <f>IFERROR(O108/N108-1,"-")</f>
        <v>-</v>
      </c>
      <c r="Q108" s="160">
        <f t="shared" si="42"/>
        <v>-1</v>
      </c>
      <c r="R108" s="159">
        <f>O108/O$9</f>
        <v>0</v>
      </c>
      <c r="S108" s="158">
        <v>17569</v>
      </c>
      <c r="T108" s="158">
        <v>28387</v>
      </c>
      <c r="U108" s="158">
        <v>39659</v>
      </c>
      <c r="V108" s="158">
        <v>41132</v>
      </c>
      <c r="W108" s="158">
        <v>48543</v>
      </c>
      <c r="X108" s="159">
        <f>IFERROR(W108/V108-1,"-")</f>
        <v>0.18017601867159394</v>
      </c>
      <c r="Y108" s="160">
        <f t="shared" si="43"/>
        <v>1.7629916329899253</v>
      </c>
      <c r="Z108" s="159">
        <f t="shared" si="50"/>
        <v>2.134463849096167E-2</v>
      </c>
    </row>
    <row r="109" spans="1:26" x14ac:dyDescent="0.25">
      <c r="A109" s="161" t="s">
        <v>103</v>
      </c>
      <c r="B109" s="162" t="s">
        <v>103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4" t="str">
        <f>IFERROR(G109/F109-1,"-")</f>
        <v>-</v>
      </c>
      <c r="I109" s="165" t="str">
        <f t="shared" si="35"/>
        <v>-</v>
      </c>
      <c r="J109" s="164">
        <f>G109/G$9</f>
        <v>0</v>
      </c>
      <c r="K109" s="163">
        <v>3028</v>
      </c>
      <c r="L109" s="163">
        <v>0</v>
      </c>
      <c r="M109" s="163">
        <v>0</v>
      </c>
      <c r="N109" s="163">
        <v>0</v>
      </c>
      <c r="O109" s="163">
        <v>0</v>
      </c>
      <c r="P109" s="164" t="str">
        <f>IFERROR(O109/N109-1,"-")</f>
        <v>-</v>
      </c>
      <c r="Q109" s="165">
        <f t="shared" si="42"/>
        <v>-1</v>
      </c>
      <c r="R109" s="164">
        <f>O109/O$9</f>
        <v>0</v>
      </c>
      <c r="S109" s="163">
        <v>3028</v>
      </c>
      <c r="T109" s="163">
        <v>3383</v>
      </c>
      <c r="U109" s="163">
        <v>20351</v>
      </c>
      <c r="V109" s="163">
        <v>11031</v>
      </c>
      <c r="W109" s="163">
        <v>14560</v>
      </c>
      <c r="X109" s="164">
        <f>IFERROR(W109/V109-1,"-")</f>
        <v>0.31991659867645716</v>
      </c>
      <c r="Y109" s="165">
        <f t="shared" si="43"/>
        <v>3.8084544253632764</v>
      </c>
      <c r="Z109" s="164">
        <f t="shared" si="50"/>
        <v>1.0952992711101161E-2</v>
      </c>
    </row>
    <row r="110" spans="1:26" x14ac:dyDescent="0.25">
      <c r="A110" s="161" t="s">
        <v>100</v>
      </c>
      <c r="B110" s="162" t="s">
        <v>100</v>
      </c>
      <c r="C110" s="163">
        <v>0</v>
      </c>
      <c r="D110" s="163">
        <v>0</v>
      </c>
      <c r="E110" s="163">
        <v>0</v>
      </c>
      <c r="F110" s="163">
        <v>0</v>
      </c>
      <c r="G110" s="163">
        <v>0</v>
      </c>
      <c r="H110" s="164" t="str">
        <f>IFERROR(G110/F110-1,"-")</f>
        <v>-</v>
      </c>
      <c r="I110" s="165" t="str">
        <f t="shared" si="35"/>
        <v>-</v>
      </c>
      <c r="J110" s="164">
        <f>G110/G$9</f>
        <v>0</v>
      </c>
      <c r="K110" s="163">
        <v>14541</v>
      </c>
      <c r="L110" s="163">
        <v>0</v>
      </c>
      <c r="M110" s="163">
        <v>0</v>
      </c>
      <c r="N110" s="163">
        <v>0</v>
      </c>
      <c r="O110" s="163">
        <v>0</v>
      </c>
      <c r="P110" s="164" t="str">
        <f>IFERROR(O110/N110-1,"-")</f>
        <v>-</v>
      </c>
      <c r="Q110" s="165">
        <f t="shared" si="42"/>
        <v>-1</v>
      </c>
      <c r="R110" s="164">
        <f>O110/O$9</f>
        <v>0</v>
      </c>
      <c r="S110" s="163">
        <v>14541</v>
      </c>
      <c r="T110" s="163">
        <v>25004</v>
      </c>
      <c r="U110" s="163">
        <v>19308</v>
      </c>
      <c r="V110" s="163">
        <v>30101</v>
      </c>
      <c r="W110" s="163">
        <v>33983</v>
      </c>
      <c r="X110" s="164">
        <f>IFERROR(W110/V110-1,"-")</f>
        <v>0.12896581508919969</v>
      </c>
      <c r="Y110" s="165">
        <f t="shared" si="43"/>
        <v>1.337046970634757</v>
      </c>
      <c r="Z110" s="164">
        <f t="shared" si="50"/>
        <v>1.0391645779860507E-2</v>
      </c>
    </row>
    <row r="111" spans="1:26" x14ac:dyDescent="0.25">
      <c r="A111" s="1" t="s">
        <v>146</v>
      </c>
      <c r="B111" s="157" t="s">
        <v>107</v>
      </c>
      <c r="C111" s="158">
        <v>0</v>
      </c>
      <c r="D111" s="158">
        <v>0</v>
      </c>
      <c r="E111" s="158">
        <v>0</v>
      </c>
      <c r="F111" s="158">
        <v>0</v>
      </c>
      <c r="G111" s="158">
        <v>0</v>
      </c>
      <c r="H111" s="159" t="str">
        <f>IFERROR(G111/F111-1,"-")</f>
        <v>-</v>
      </c>
      <c r="I111" s="160" t="str">
        <f t="shared" si="35"/>
        <v>-</v>
      </c>
      <c r="J111" s="159">
        <f>G111/G$9</f>
        <v>0</v>
      </c>
      <c r="K111" s="158">
        <v>65025</v>
      </c>
      <c r="L111" s="158">
        <v>0</v>
      </c>
      <c r="M111" s="158">
        <v>0</v>
      </c>
      <c r="N111" s="158">
        <v>0</v>
      </c>
      <c r="O111" s="158">
        <v>0</v>
      </c>
      <c r="P111" s="159" t="str">
        <f>IFERROR(O111/N111-1,"-")</f>
        <v>-</v>
      </c>
      <c r="Q111" s="160">
        <f t="shared" si="42"/>
        <v>-1</v>
      </c>
      <c r="R111" s="159">
        <f>O111/O$9</f>
        <v>0</v>
      </c>
      <c r="S111" s="158">
        <v>65025</v>
      </c>
      <c r="T111" s="158">
        <v>35112</v>
      </c>
      <c r="U111" s="158">
        <v>56338</v>
      </c>
      <c r="V111" s="158">
        <v>128662</v>
      </c>
      <c r="W111" s="158">
        <v>172218</v>
      </c>
      <c r="X111" s="159">
        <f>IFERROR(W111/V111-1,"-")</f>
        <v>0.3385304130201614</v>
      </c>
      <c r="Y111" s="160">
        <f t="shared" si="43"/>
        <v>1.648489042675894</v>
      </c>
      <c r="Z111" s="159">
        <f t="shared" si="50"/>
        <v>3.0321345553438021E-2</v>
      </c>
    </row>
    <row r="112" spans="1:26" x14ac:dyDescent="0.25">
      <c r="A112" s="161" t="s">
        <v>110</v>
      </c>
      <c r="B112" s="162" t="s">
        <v>110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4" t="str">
        <f t="shared" ref="H112:H119" si="51">IFERROR(G112/F112-1,"-")</f>
        <v>-</v>
      </c>
      <c r="I112" s="165" t="str">
        <f t="shared" si="35"/>
        <v>-</v>
      </c>
      <c r="J112" s="164">
        <f t="shared" ref="J112:J119" si="52">G112/G$9</f>
        <v>0</v>
      </c>
      <c r="K112" s="163">
        <v>36612</v>
      </c>
      <c r="L112" s="163">
        <v>0</v>
      </c>
      <c r="M112" s="163">
        <v>0</v>
      </c>
      <c r="N112" s="163">
        <v>0</v>
      </c>
      <c r="O112" s="163">
        <v>0</v>
      </c>
      <c r="P112" s="164" t="str">
        <f t="shared" ref="P112:P119" si="53">IFERROR(O112/N112-1,"-")</f>
        <v>-</v>
      </c>
      <c r="Q112" s="165">
        <f t="shared" si="42"/>
        <v>-1</v>
      </c>
      <c r="R112" s="164">
        <f t="shared" ref="R112:R119" si="54">O112/O$9</f>
        <v>0</v>
      </c>
      <c r="S112" s="163">
        <v>36612</v>
      </c>
      <c r="T112" s="163">
        <v>20258</v>
      </c>
      <c r="U112" s="163">
        <v>23009</v>
      </c>
      <c r="V112" s="163">
        <v>77726</v>
      </c>
      <c r="W112" s="163">
        <v>113230</v>
      </c>
      <c r="X112" s="164">
        <f t="shared" ref="X112:X119" si="55">IFERROR(W112/V112-1,"-")</f>
        <v>0.45678408769266388</v>
      </c>
      <c r="Y112" s="165">
        <f t="shared" si="43"/>
        <v>2.0927018463891622</v>
      </c>
      <c r="Z112" s="164">
        <f t="shared" si="50"/>
        <v>1.2383539348912908E-2</v>
      </c>
    </row>
    <row r="113" spans="1:26" x14ac:dyDescent="0.25">
      <c r="A113" s="161" t="s">
        <v>113</v>
      </c>
      <c r="B113" s="162" t="s">
        <v>113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4" t="str">
        <f t="shared" si="51"/>
        <v>-</v>
      </c>
      <c r="I113" s="165" t="str">
        <f t="shared" si="35"/>
        <v>-</v>
      </c>
      <c r="J113" s="164">
        <f t="shared" si="52"/>
        <v>0</v>
      </c>
      <c r="K113" s="163">
        <v>4407</v>
      </c>
      <c r="L113" s="163">
        <v>0</v>
      </c>
      <c r="M113" s="163">
        <v>0</v>
      </c>
      <c r="N113" s="163">
        <v>0</v>
      </c>
      <c r="O113" s="163">
        <v>0</v>
      </c>
      <c r="P113" s="164" t="str">
        <f t="shared" si="53"/>
        <v>-</v>
      </c>
      <c r="Q113" s="165">
        <f t="shared" si="42"/>
        <v>-1</v>
      </c>
      <c r="R113" s="164">
        <f t="shared" si="54"/>
        <v>0</v>
      </c>
      <c r="S113" s="163">
        <v>4407</v>
      </c>
      <c r="T113" s="163">
        <v>2717</v>
      </c>
      <c r="U113" s="163">
        <v>6854</v>
      </c>
      <c r="V113" s="163">
        <v>5917</v>
      </c>
      <c r="W113" s="163">
        <v>7594</v>
      </c>
      <c r="X113" s="164">
        <f t="shared" si="55"/>
        <v>0.28342065235761371</v>
      </c>
      <c r="Y113" s="165">
        <f t="shared" si="43"/>
        <v>0.72316768776945772</v>
      </c>
      <c r="Z113" s="164">
        <f t="shared" si="50"/>
        <v>3.6888512624385708E-3</v>
      </c>
    </row>
    <row r="114" spans="1:26" x14ac:dyDescent="0.25">
      <c r="A114" s="161" t="s">
        <v>116</v>
      </c>
      <c r="B114" s="162" t="s">
        <v>116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4" t="str">
        <f t="shared" si="51"/>
        <v>-</v>
      </c>
      <c r="I114" s="165" t="str">
        <f t="shared" si="35"/>
        <v>-</v>
      </c>
      <c r="J114" s="164">
        <f t="shared" si="52"/>
        <v>0</v>
      </c>
      <c r="K114" s="163">
        <v>8908</v>
      </c>
      <c r="L114" s="163">
        <v>0</v>
      </c>
      <c r="M114" s="163">
        <v>0</v>
      </c>
      <c r="N114" s="163">
        <v>0</v>
      </c>
      <c r="O114" s="163">
        <v>0</v>
      </c>
      <c r="P114" s="164" t="str">
        <f t="shared" si="53"/>
        <v>-</v>
      </c>
      <c r="Q114" s="165">
        <f t="shared" si="42"/>
        <v>-1</v>
      </c>
      <c r="R114" s="164">
        <f t="shared" si="54"/>
        <v>0</v>
      </c>
      <c r="S114" s="163">
        <v>8908</v>
      </c>
      <c r="T114" s="163">
        <v>1871</v>
      </c>
      <c r="U114" s="163">
        <v>6300</v>
      </c>
      <c r="V114" s="163">
        <v>8638</v>
      </c>
      <c r="W114" s="163">
        <v>12056</v>
      </c>
      <c r="X114" s="164">
        <f t="shared" si="55"/>
        <v>0.39569344755730484</v>
      </c>
      <c r="Y114" s="165">
        <f t="shared" si="43"/>
        <v>0.35339021104625057</v>
      </c>
      <c r="Z114" s="164">
        <f t="shared" si="50"/>
        <v>3.3906861618562874E-3</v>
      </c>
    </row>
    <row r="115" spans="1:26" x14ac:dyDescent="0.25">
      <c r="A115" s="161" t="s">
        <v>123</v>
      </c>
      <c r="B115" s="162" t="s">
        <v>123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4" t="str">
        <f t="shared" si="51"/>
        <v>-</v>
      </c>
      <c r="I115" s="165" t="str">
        <f t="shared" si="35"/>
        <v>-</v>
      </c>
      <c r="J115" s="164">
        <f t="shared" si="52"/>
        <v>0</v>
      </c>
      <c r="K115" s="163">
        <v>1114</v>
      </c>
      <c r="L115" s="163">
        <v>0</v>
      </c>
      <c r="M115" s="163">
        <v>0</v>
      </c>
      <c r="N115" s="163">
        <v>0</v>
      </c>
      <c r="O115" s="163">
        <v>0</v>
      </c>
      <c r="P115" s="164" t="str">
        <f t="shared" si="53"/>
        <v>-</v>
      </c>
      <c r="Q115" s="165">
        <f t="shared" si="42"/>
        <v>-1</v>
      </c>
      <c r="R115" s="164">
        <f t="shared" si="54"/>
        <v>0</v>
      </c>
      <c r="S115" s="163">
        <v>1114</v>
      </c>
      <c r="T115" s="163">
        <v>1133</v>
      </c>
      <c r="U115" s="163">
        <v>3529</v>
      </c>
      <c r="V115" s="163">
        <v>5894</v>
      </c>
      <c r="W115" s="163">
        <v>6032</v>
      </c>
      <c r="X115" s="164">
        <f t="shared" si="55"/>
        <v>2.3413640990838092E-2</v>
      </c>
      <c r="Y115" s="165">
        <f t="shared" si="43"/>
        <v>4.4147217235188512</v>
      </c>
      <c r="Z115" s="164">
        <f t="shared" si="50"/>
        <v>1.8993224547921967E-3</v>
      </c>
    </row>
    <row r="116" spans="1:26" x14ac:dyDescent="0.25">
      <c r="A116" s="161" t="s">
        <v>119</v>
      </c>
      <c r="B116" s="162" t="s">
        <v>119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4" t="str">
        <f t="shared" si="51"/>
        <v>-</v>
      </c>
      <c r="I116" s="165" t="str">
        <f t="shared" si="35"/>
        <v>-</v>
      </c>
      <c r="J116" s="164">
        <f t="shared" si="52"/>
        <v>0</v>
      </c>
      <c r="K116" s="163">
        <v>2915</v>
      </c>
      <c r="L116" s="163">
        <v>0</v>
      </c>
      <c r="M116" s="163">
        <v>0</v>
      </c>
      <c r="N116" s="163">
        <v>0</v>
      </c>
      <c r="O116" s="163">
        <v>0</v>
      </c>
      <c r="P116" s="164" t="str">
        <f t="shared" si="53"/>
        <v>-</v>
      </c>
      <c r="Q116" s="165">
        <f t="shared" si="42"/>
        <v>-1</v>
      </c>
      <c r="R116" s="164">
        <f t="shared" si="54"/>
        <v>0</v>
      </c>
      <c r="S116" s="163">
        <v>2915</v>
      </c>
      <c r="T116" s="163">
        <v>2557</v>
      </c>
      <c r="U116" s="163">
        <v>4170</v>
      </c>
      <c r="V116" s="163">
        <v>4317</v>
      </c>
      <c r="W116" s="163">
        <v>4916</v>
      </c>
      <c r="X116" s="164">
        <f t="shared" si="55"/>
        <v>0.1387537641880936</v>
      </c>
      <c r="Y116" s="165">
        <f t="shared" si="43"/>
        <v>0.68644939965694673</v>
      </c>
      <c r="Z116" s="164">
        <f t="shared" si="50"/>
        <v>2.244311316657257E-3</v>
      </c>
    </row>
    <row r="117" spans="1:26" x14ac:dyDescent="0.25">
      <c r="A117" s="161" t="s">
        <v>128</v>
      </c>
      <c r="B117" s="162" t="s">
        <v>128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4" t="str">
        <f t="shared" si="51"/>
        <v>-</v>
      </c>
      <c r="I117" s="165" t="str">
        <f t="shared" si="35"/>
        <v>-</v>
      </c>
      <c r="J117" s="164">
        <f t="shared" si="52"/>
        <v>0</v>
      </c>
      <c r="K117" s="163">
        <v>419</v>
      </c>
      <c r="L117" s="163">
        <v>0</v>
      </c>
      <c r="M117" s="163">
        <v>0</v>
      </c>
      <c r="N117" s="163">
        <v>0</v>
      </c>
      <c r="O117" s="163">
        <v>0</v>
      </c>
      <c r="P117" s="164" t="str">
        <f t="shared" si="53"/>
        <v>-</v>
      </c>
      <c r="Q117" s="165">
        <f t="shared" si="42"/>
        <v>-1</v>
      </c>
      <c r="R117" s="164">
        <f t="shared" si="54"/>
        <v>0</v>
      </c>
      <c r="S117" s="163">
        <v>419</v>
      </c>
      <c r="T117" s="163">
        <v>226</v>
      </c>
      <c r="U117" s="163">
        <v>308</v>
      </c>
      <c r="V117" s="163">
        <v>1123</v>
      </c>
      <c r="W117" s="163">
        <v>1300</v>
      </c>
      <c r="X117" s="164">
        <f t="shared" si="55"/>
        <v>0.15761353517364207</v>
      </c>
      <c r="Y117" s="165">
        <f t="shared" si="43"/>
        <v>2.1026252983293556</v>
      </c>
      <c r="Z117" s="164">
        <f t="shared" si="50"/>
        <v>1.6576687902408518E-4</v>
      </c>
    </row>
    <row r="118" spans="1:26" x14ac:dyDescent="0.25">
      <c r="A118" s="161" t="s">
        <v>131</v>
      </c>
      <c r="B118" s="162" t="s">
        <v>131</v>
      </c>
      <c r="C118" s="163">
        <v>0</v>
      </c>
      <c r="D118" s="163">
        <v>0</v>
      </c>
      <c r="E118" s="163">
        <v>0</v>
      </c>
      <c r="F118" s="163">
        <v>0</v>
      </c>
      <c r="G118" s="163">
        <v>0</v>
      </c>
      <c r="H118" s="164" t="str">
        <f t="shared" si="51"/>
        <v>-</v>
      </c>
      <c r="I118" s="165" t="str">
        <f t="shared" si="35"/>
        <v>-</v>
      </c>
      <c r="J118" s="164">
        <f t="shared" si="52"/>
        <v>0</v>
      </c>
      <c r="K118" s="163">
        <v>1123</v>
      </c>
      <c r="L118" s="163">
        <v>0</v>
      </c>
      <c r="M118" s="163">
        <v>0</v>
      </c>
      <c r="N118" s="163">
        <v>0</v>
      </c>
      <c r="O118" s="163">
        <v>0</v>
      </c>
      <c r="P118" s="164" t="str">
        <f t="shared" si="53"/>
        <v>-</v>
      </c>
      <c r="Q118" s="165">
        <f t="shared" si="42"/>
        <v>-1</v>
      </c>
      <c r="R118" s="164">
        <f t="shared" si="54"/>
        <v>0</v>
      </c>
      <c r="S118" s="163">
        <v>1123</v>
      </c>
      <c r="T118" s="163">
        <v>549</v>
      </c>
      <c r="U118" s="163">
        <v>470</v>
      </c>
      <c r="V118" s="163">
        <v>840</v>
      </c>
      <c r="W118" s="163">
        <v>770</v>
      </c>
      <c r="X118" s="164">
        <f t="shared" si="55"/>
        <v>-8.333333333333337E-2</v>
      </c>
      <c r="Y118" s="165">
        <f t="shared" si="43"/>
        <v>-0.31433659839715045</v>
      </c>
      <c r="Z118" s="164">
        <f t="shared" si="50"/>
        <v>2.5295595175753256E-4</v>
      </c>
    </row>
    <row r="119" spans="1:26" x14ac:dyDescent="0.25">
      <c r="A119" s="167" t="s">
        <v>145</v>
      </c>
      <c r="B119" s="168" t="s">
        <v>145</v>
      </c>
      <c r="C119" s="169">
        <f>C111-SUM(C112:C118)</f>
        <v>0</v>
      </c>
      <c r="D119" s="169">
        <f>D111-SUM(D112:D118)</f>
        <v>0</v>
      </c>
      <c r="E119" s="169">
        <f>E111-SUM(E112:E118)</f>
        <v>0</v>
      </c>
      <c r="F119" s="169">
        <f>F111-SUM(F112:F118)</f>
        <v>0</v>
      </c>
      <c r="G119" s="169">
        <f>G111-SUM(G112:G118)</f>
        <v>0</v>
      </c>
      <c r="H119" s="170" t="str">
        <f t="shared" si="51"/>
        <v>-</v>
      </c>
      <c r="I119" s="171" t="str">
        <f t="shared" si="35"/>
        <v>-</v>
      </c>
      <c r="J119" s="170">
        <f t="shared" si="52"/>
        <v>0</v>
      </c>
      <c r="K119" s="169">
        <f>K111-SUM(K112:K118)</f>
        <v>9527</v>
      </c>
      <c r="L119" s="169">
        <f>L111-SUM(L112:L118)</f>
        <v>0</v>
      </c>
      <c r="M119" s="169">
        <f>M111-SUM(M112:M118)</f>
        <v>0</v>
      </c>
      <c r="N119" s="169">
        <f>N111-SUM(N112:N118)</f>
        <v>0</v>
      </c>
      <c r="O119" s="169">
        <f>O111-SUM(O112:O118)</f>
        <v>0</v>
      </c>
      <c r="P119" s="170" t="str">
        <f t="shared" si="53"/>
        <v>-</v>
      </c>
      <c r="Q119" s="171">
        <f t="shared" si="42"/>
        <v>-1</v>
      </c>
      <c r="R119" s="170">
        <f t="shared" si="54"/>
        <v>0</v>
      </c>
      <c r="S119" s="169">
        <f>S111-SUM(S112:S118)</f>
        <v>9527</v>
      </c>
      <c r="T119" s="169">
        <f>T111-SUM(T112:T118)</f>
        <v>5801</v>
      </c>
      <c r="U119" s="169">
        <f>U111-SUM(U112:U118)</f>
        <v>11698</v>
      </c>
      <c r="V119" s="169">
        <f>V111-SUM(V112:V118)</f>
        <v>24207</v>
      </c>
      <c r="W119" s="169">
        <f>W111-SUM(W112:W118)</f>
        <v>26320</v>
      </c>
      <c r="X119" s="170">
        <f t="shared" si="55"/>
        <v>8.7288800760110696E-2</v>
      </c>
      <c r="Y119" s="171">
        <f t="shared" si="43"/>
        <v>1.7626745040411462</v>
      </c>
      <c r="Z119" s="170">
        <f t="shared" si="50"/>
        <v>6.295912177999183E-3</v>
      </c>
    </row>
    <row r="120" spans="1:26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  <c r="R120" s="151"/>
      <c r="S120" s="151"/>
      <c r="T120" s="151"/>
      <c r="U120" s="151"/>
      <c r="V120" s="151"/>
      <c r="W120" s="151"/>
      <c r="X120" s="151"/>
      <c r="Y120" s="151"/>
      <c r="Z120" s="151"/>
    </row>
    <row r="121" spans="1:26" x14ac:dyDescent="0.25">
      <c r="A121" s="1" t="s">
        <v>0</v>
      </c>
      <c r="B121" s="154" t="s">
        <v>68</v>
      </c>
      <c r="C121" s="176">
        <f>C122+C125</f>
        <v>109587</v>
      </c>
      <c r="D121" s="176">
        <f>D122+D125</f>
        <v>48728</v>
      </c>
      <c r="E121" s="176">
        <f>E122+E125</f>
        <v>61314</v>
      </c>
      <c r="F121" s="176">
        <f>F122+F125</f>
        <v>93434</v>
      </c>
      <c r="G121" s="176">
        <f>G122+G125</f>
        <v>93472</v>
      </c>
      <c r="H121" s="177">
        <f>IFERROR(G121/F121-1,"-")</f>
        <v>4.0670419761545951E-4</v>
      </c>
      <c r="I121" s="177">
        <f t="shared" si="35"/>
        <v>-0.14705211384562034</v>
      </c>
      <c r="J121" s="177">
        <f>G121/G$9</f>
        <v>0.12658652986711882</v>
      </c>
      <c r="K121" s="176">
        <f>K122+K125</f>
        <v>110828</v>
      </c>
      <c r="L121" s="176">
        <f>L122+L125</f>
        <v>54788</v>
      </c>
      <c r="M121" s="176">
        <f>M122+M125</f>
        <v>102944</v>
      </c>
      <c r="N121" s="176">
        <f>N122+N125</f>
        <v>135697</v>
      </c>
      <c r="O121" s="176">
        <f>O122+O125</f>
        <v>145637</v>
      </c>
      <c r="P121" s="177">
        <f>IFERROR(O121/N121-1,"-")</f>
        <v>7.3251435182796865E-2</v>
      </c>
      <c r="Q121" s="177">
        <f t="shared" si="42"/>
        <v>0.31408127909914452</v>
      </c>
      <c r="R121" s="177">
        <f>O121/O$9</f>
        <v>4.3471732941231953E-2</v>
      </c>
      <c r="S121" s="176">
        <f>S122+S125</f>
        <v>220415</v>
      </c>
      <c r="T121" s="176">
        <f>T122+T125</f>
        <v>103516</v>
      </c>
      <c r="U121" s="176">
        <f>U122+U125</f>
        <v>164258</v>
      </c>
      <c r="V121" s="176">
        <f>V122+V125</f>
        <v>229131</v>
      </c>
      <c r="W121" s="176">
        <f>W122+W125</f>
        <v>239109</v>
      </c>
      <c r="X121" s="177">
        <f>IFERROR(W121/V121-1,"-")</f>
        <v>4.3547141155059865E-2</v>
      </c>
      <c r="Y121" s="177">
        <f t="shared" si="43"/>
        <v>8.4812739604836374E-2</v>
      </c>
      <c r="Z121" s="177">
        <f t="shared" ref="Z121:Z133" si="56">U121/U$9</f>
        <v>8.8404337710188907E-2</v>
      </c>
    </row>
    <row r="122" spans="1:26" x14ac:dyDescent="0.25">
      <c r="A122" s="1" t="s">
        <v>96</v>
      </c>
      <c r="B122" s="157" t="s">
        <v>97</v>
      </c>
      <c r="C122" s="158">
        <v>50068</v>
      </c>
      <c r="D122" s="158">
        <v>23736</v>
      </c>
      <c r="E122" s="158">
        <v>32824</v>
      </c>
      <c r="F122" s="158">
        <v>51574</v>
      </c>
      <c r="G122" s="158">
        <v>60712</v>
      </c>
      <c r="H122" s="159">
        <f>IFERROR(G122/F122-1,"-")</f>
        <v>0.17718230115949907</v>
      </c>
      <c r="I122" s="160">
        <f t="shared" si="35"/>
        <v>0.21259087640808505</v>
      </c>
      <c r="J122" s="159">
        <f>G122/G$9</f>
        <v>8.2220573019647775E-2</v>
      </c>
      <c r="K122" s="158">
        <v>70074</v>
      </c>
      <c r="L122" s="158">
        <v>37835</v>
      </c>
      <c r="M122" s="158">
        <v>71733</v>
      </c>
      <c r="N122" s="158">
        <v>83312</v>
      </c>
      <c r="O122" s="158">
        <v>85718</v>
      </c>
      <c r="P122" s="159">
        <f>IFERROR(O122/N122-1,"-")</f>
        <v>2.8879393124639829E-2</v>
      </c>
      <c r="Q122" s="160">
        <f t="shared" si="42"/>
        <v>0.22324970745212203</v>
      </c>
      <c r="R122" s="159">
        <f>O122/O$9</f>
        <v>2.5586286481158776E-2</v>
      </c>
      <c r="S122" s="158">
        <v>120142</v>
      </c>
      <c r="T122" s="158">
        <v>61571</v>
      </c>
      <c r="U122" s="158">
        <v>104557</v>
      </c>
      <c r="V122" s="158">
        <v>134886</v>
      </c>
      <c r="W122" s="158">
        <v>146430</v>
      </c>
      <c r="X122" s="159">
        <f>IFERROR(W122/V122-1,"-")</f>
        <v>8.5583381522174262E-2</v>
      </c>
      <c r="Y122" s="160">
        <f t="shared" si="43"/>
        <v>0.21880774416939963</v>
      </c>
      <c r="Z122" s="159">
        <f t="shared" si="56"/>
        <v>5.6273011591302838E-2</v>
      </c>
    </row>
    <row r="123" spans="1:26" x14ac:dyDescent="0.25">
      <c r="A123" s="161" t="s">
        <v>103</v>
      </c>
      <c r="B123" s="162" t="s">
        <v>103</v>
      </c>
      <c r="C123" s="163">
        <v>24655</v>
      </c>
      <c r="D123" s="163">
        <v>11647</v>
      </c>
      <c r="E123" s="163">
        <v>15693</v>
      </c>
      <c r="F123" s="163">
        <v>29334</v>
      </c>
      <c r="G123" s="163">
        <v>29429</v>
      </c>
      <c r="H123" s="164">
        <f>IFERROR(G123/F123-1,"-")</f>
        <v>3.2385627599371691E-3</v>
      </c>
      <c r="I123" s="165">
        <f t="shared" si="35"/>
        <v>0.19363212330156165</v>
      </c>
      <c r="J123" s="164">
        <f>G123/G$9</f>
        <v>3.9854876192436661E-2</v>
      </c>
      <c r="K123" s="163">
        <v>36421</v>
      </c>
      <c r="L123" s="163">
        <v>16144</v>
      </c>
      <c r="M123" s="163">
        <v>37554</v>
      </c>
      <c r="N123" s="163">
        <v>40531</v>
      </c>
      <c r="O123" s="163">
        <v>36692</v>
      </c>
      <c r="P123" s="164">
        <f>IFERROR(O123/N123-1,"-")</f>
        <v>-9.4717623547408203E-2</v>
      </c>
      <c r="Q123" s="165">
        <f t="shared" si="42"/>
        <v>7.4407621976333438E-3</v>
      </c>
      <c r="R123" s="164">
        <f>O123/O$9</f>
        <v>1.0952332340543151E-2</v>
      </c>
      <c r="S123" s="163">
        <v>61076</v>
      </c>
      <c r="T123" s="163">
        <v>27791</v>
      </c>
      <c r="U123" s="163">
        <v>53247</v>
      </c>
      <c r="V123" s="163">
        <v>69865</v>
      </c>
      <c r="W123" s="163">
        <v>66121</v>
      </c>
      <c r="X123" s="164">
        <f>IFERROR(W123/V123-1,"-")</f>
        <v>-5.3589064624633198E-2</v>
      </c>
      <c r="Y123" s="165">
        <f t="shared" si="43"/>
        <v>8.2602004060514878E-2</v>
      </c>
      <c r="Z123" s="164">
        <f t="shared" si="56"/>
        <v>2.8657756517517737E-2</v>
      </c>
    </row>
    <row r="124" spans="1:26" x14ac:dyDescent="0.25">
      <c r="A124" s="161" t="s">
        <v>100</v>
      </c>
      <c r="B124" s="162" t="s">
        <v>100</v>
      </c>
      <c r="C124" s="163">
        <v>25413</v>
      </c>
      <c r="D124" s="163">
        <v>12089</v>
      </c>
      <c r="E124" s="163">
        <v>17131</v>
      </c>
      <c r="F124" s="163">
        <v>22240</v>
      </c>
      <c r="G124" s="163">
        <v>31283</v>
      </c>
      <c r="H124" s="164">
        <f>IFERROR(G124/F124-1,"-")</f>
        <v>0.40660971223021591</v>
      </c>
      <c r="I124" s="165">
        <f t="shared" si="35"/>
        <v>0.23098414197457995</v>
      </c>
      <c r="J124" s="164">
        <f>G124/G$9</f>
        <v>4.236569682721112E-2</v>
      </c>
      <c r="K124" s="163">
        <v>33653</v>
      </c>
      <c r="L124" s="163">
        <v>21691</v>
      </c>
      <c r="M124" s="163">
        <v>34179</v>
      </c>
      <c r="N124" s="163">
        <v>42781</v>
      </c>
      <c r="O124" s="163">
        <v>49026</v>
      </c>
      <c r="P124" s="164">
        <f>IFERROR(O124/N124-1,"-")</f>
        <v>0.14597601739089794</v>
      </c>
      <c r="Q124" s="165">
        <f t="shared" si="42"/>
        <v>0.45680919977416568</v>
      </c>
      <c r="R124" s="164">
        <f>O124/O$9</f>
        <v>1.4633954140615626E-2</v>
      </c>
      <c r="S124" s="163">
        <v>59066</v>
      </c>
      <c r="T124" s="163">
        <v>33780</v>
      </c>
      <c r="U124" s="163">
        <v>51310</v>
      </c>
      <c r="V124" s="163">
        <v>65021</v>
      </c>
      <c r="W124" s="163">
        <v>80309</v>
      </c>
      <c r="X124" s="164">
        <f>IFERROR(W124/V124-1,"-")</f>
        <v>0.23512403684963323</v>
      </c>
      <c r="Y124" s="165">
        <f t="shared" si="43"/>
        <v>0.3596485287644331</v>
      </c>
      <c r="Z124" s="164">
        <f t="shared" si="56"/>
        <v>2.7615255073785098E-2</v>
      </c>
    </row>
    <row r="125" spans="1:26" x14ac:dyDescent="0.25">
      <c r="A125" s="1" t="s">
        <v>146</v>
      </c>
      <c r="B125" s="157" t="s">
        <v>107</v>
      </c>
      <c r="C125" s="158">
        <v>59519</v>
      </c>
      <c r="D125" s="158">
        <v>24992</v>
      </c>
      <c r="E125" s="158">
        <v>28490</v>
      </c>
      <c r="F125" s="158">
        <v>41860</v>
      </c>
      <c r="G125" s="158">
        <v>32760</v>
      </c>
      <c r="H125" s="159">
        <f>IFERROR(G125/F125-1,"-")</f>
        <v>-0.21739130434782605</v>
      </c>
      <c r="I125" s="160">
        <f t="shared" si="35"/>
        <v>-0.44958752667215507</v>
      </c>
      <c r="J125" s="159">
        <f>G125/G$9</f>
        <v>4.4365956847471029E-2</v>
      </c>
      <c r="K125" s="158">
        <v>40754</v>
      </c>
      <c r="L125" s="158">
        <v>16953</v>
      </c>
      <c r="M125" s="158">
        <v>31211</v>
      </c>
      <c r="N125" s="158">
        <v>52385</v>
      </c>
      <c r="O125" s="158">
        <v>59919</v>
      </c>
      <c r="P125" s="159">
        <f>IFERROR(O125/N125-1,"-")</f>
        <v>0.14381979574305626</v>
      </c>
      <c r="Q125" s="160">
        <f t="shared" si="42"/>
        <v>0.47026058791775038</v>
      </c>
      <c r="R125" s="159">
        <f>O125/O$9</f>
        <v>1.788544646007318E-2</v>
      </c>
      <c r="S125" s="158">
        <v>100273</v>
      </c>
      <c r="T125" s="158">
        <v>41945</v>
      </c>
      <c r="U125" s="158">
        <v>59701</v>
      </c>
      <c r="V125" s="158">
        <v>94245</v>
      </c>
      <c r="W125" s="158">
        <v>92679</v>
      </c>
      <c r="X125" s="159">
        <f>IFERROR(W125/V125-1,"-")</f>
        <v>-1.6616266114913292E-2</v>
      </c>
      <c r="Y125" s="160">
        <f t="shared" si="43"/>
        <v>-7.5733248232325745E-2</v>
      </c>
      <c r="Z125" s="159">
        <f t="shared" si="56"/>
        <v>3.2131326118886069E-2</v>
      </c>
    </row>
    <row r="126" spans="1:26" x14ac:dyDescent="0.25">
      <c r="A126" s="161" t="s">
        <v>110</v>
      </c>
      <c r="B126" s="162" t="s">
        <v>110</v>
      </c>
      <c r="C126" s="163">
        <v>3118</v>
      </c>
      <c r="D126" s="163">
        <v>1440</v>
      </c>
      <c r="E126" s="163">
        <v>653</v>
      </c>
      <c r="F126" s="163">
        <v>2495</v>
      </c>
      <c r="G126" s="163">
        <v>3067</v>
      </c>
      <c r="H126" s="164">
        <f t="shared" ref="H126:H133" si="57">IFERROR(G126/F126-1,"-")</f>
        <v>0.22925851703406819</v>
      </c>
      <c r="I126" s="165">
        <f t="shared" si="35"/>
        <v>-1.6356638871071194E-2</v>
      </c>
      <c r="J126" s="164">
        <f t="shared" ref="J126:J133" si="58">G126/G$9</f>
        <v>4.1535527976554838E-3</v>
      </c>
      <c r="K126" s="163">
        <v>7342</v>
      </c>
      <c r="L126" s="163">
        <v>2501</v>
      </c>
      <c r="M126" s="163">
        <v>2683</v>
      </c>
      <c r="N126" s="163">
        <v>7422</v>
      </c>
      <c r="O126" s="163">
        <v>8579</v>
      </c>
      <c r="P126" s="164">
        <f t="shared" ref="P126:P133" si="59">IFERROR(O126/N126-1,"-")</f>
        <v>0.15588790083535442</v>
      </c>
      <c r="Q126" s="165">
        <f t="shared" si="42"/>
        <v>0.16848270226096429</v>
      </c>
      <c r="R126" s="164">
        <f t="shared" ref="R126:R133" si="60">O126/O$9</f>
        <v>2.560777803050248E-3</v>
      </c>
      <c r="S126" s="163">
        <v>10460</v>
      </c>
      <c r="T126" s="163">
        <v>3941</v>
      </c>
      <c r="U126" s="163">
        <v>3336</v>
      </c>
      <c r="V126" s="163">
        <v>9917</v>
      </c>
      <c r="W126" s="163">
        <v>11646</v>
      </c>
      <c r="X126" s="164">
        <f t="shared" ref="X126:X133" si="61">IFERROR(W126/V126-1,"-")</f>
        <v>0.17434708077039418</v>
      </c>
      <c r="Y126" s="165">
        <f t="shared" si="43"/>
        <v>0.11338432122370934</v>
      </c>
      <c r="Z126" s="164">
        <f t="shared" si="56"/>
        <v>1.7954490533258058E-3</v>
      </c>
    </row>
    <row r="127" spans="1:26" x14ac:dyDescent="0.25">
      <c r="A127" s="161" t="s">
        <v>113</v>
      </c>
      <c r="B127" s="162" t="s">
        <v>113</v>
      </c>
      <c r="C127" s="163">
        <v>4086</v>
      </c>
      <c r="D127" s="163">
        <v>1742</v>
      </c>
      <c r="E127" s="163">
        <v>2401</v>
      </c>
      <c r="F127" s="163">
        <v>4143</v>
      </c>
      <c r="G127" s="163">
        <v>4500</v>
      </c>
      <c r="H127" s="164">
        <f t="shared" si="57"/>
        <v>8.6169442433019494E-2</v>
      </c>
      <c r="I127" s="165">
        <f t="shared" si="35"/>
        <v>0.1013215859030836</v>
      </c>
      <c r="J127" s="164">
        <f t="shared" si="58"/>
        <v>6.0942248416855811E-3</v>
      </c>
      <c r="K127" s="163">
        <v>5464</v>
      </c>
      <c r="L127" s="163">
        <v>2311</v>
      </c>
      <c r="M127" s="163">
        <v>4913</v>
      </c>
      <c r="N127" s="163">
        <v>7118</v>
      </c>
      <c r="O127" s="163">
        <v>8816</v>
      </c>
      <c r="P127" s="164">
        <f t="shared" si="59"/>
        <v>0.23855015453779149</v>
      </c>
      <c r="Q127" s="165">
        <f t="shared" si="42"/>
        <v>0.61346998535871156</v>
      </c>
      <c r="R127" s="164">
        <f t="shared" si="60"/>
        <v>2.6315208196399328E-3</v>
      </c>
      <c r="S127" s="163">
        <v>9550</v>
      </c>
      <c r="T127" s="163">
        <v>4053</v>
      </c>
      <c r="U127" s="163">
        <v>7314</v>
      </c>
      <c r="V127" s="163">
        <v>11261</v>
      </c>
      <c r="W127" s="163">
        <v>13316</v>
      </c>
      <c r="X127" s="164">
        <f t="shared" si="61"/>
        <v>0.18248823372702239</v>
      </c>
      <c r="Y127" s="165">
        <f t="shared" si="43"/>
        <v>0.39434554973822</v>
      </c>
      <c r="Z127" s="164">
        <f t="shared" si="56"/>
        <v>3.936425172669347E-3</v>
      </c>
    </row>
    <row r="128" spans="1:26" x14ac:dyDescent="0.25">
      <c r="A128" s="161" t="s">
        <v>116</v>
      </c>
      <c r="B128" s="162" t="s">
        <v>116</v>
      </c>
      <c r="C128" s="163">
        <v>3044</v>
      </c>
      <c r="D128" s="163">
        <v>1315</v>
      </c>
      <c r="E128" s="163">
        <v>2102</v>
      </c>
      <c r="F128" s="163">
        <v>2821</v>
      </c>
      <c r="G128" s="163">
        <v>3000</v>
      </c>
      <c r="H128" s="164">
        <f t="shared" si="57"/>
        <v>6.3452676355902238E-2</v>
      </c>
      <c r="I128" s="165">
        <f t="shared" si="35"/>
        <v>-1.4454664914586024E-2</v>
      </c>
      <c r="J128" s="164">
        <f t="shared" si="58"/>
        <v>4.0628165611237207E-3</v>
      </c>
      <c r="K128" s="163">
        <v>3665</v>
      </c>
      <c r="L128" s="163">
        <v>1591</v>
      </c>
      <c r="M128" s="163">
        <v>5032</v>
      </c>
      <c r="N128" s="163">
        <v>5703</v>
      </c>
      <c r="O128" s="163">
        <v>5756</v>
      </c>
      <c r="P128" s="164">
        <f t="shared" si="59"/>
        <v>9.2933543748903169E-3</v>
      </c>
      <c r="Q128" s="165">
        <f t="shared" si="42"/>
        <v>0.57053206002728518</v>
      </c>
      <c r="R128" s="164">
        <f t="shared" si="60"/>
        <v>1.718129972532606E-3</v>
      </c>
      <c r="S128" s="163">
        <v>6709</v>
      </c>
      <c r="T128" s="163">
        <v>2906</v>
      </c>
      <c r="U128" s="163">
        <v>7134</v>
      </c>
      <c r="V128" s="163">
        <v>8524</v>
      </c>
      <c r="W128" s="163">
        <v>8756</v>
      </c>
      <c r="X128" s="164">
        <f t="shared" si="61"/>
        <v>2.7217268887846036E-2</v>
      </c>
      <c r="Y128" s="165">
        <f t="shared" si="43"/>
        <v>0.30511253540020866</v>
      </c>
      <c r="Z128" s="164">
        <f t="shared" si="56"/>
        <v>3.8395484251877391E-3</v>
      </c>
    </row>
    <row r="129" spans="1:26" x14ac:dyDescent="0.25">
      <c r="A129" s="161" t="s">
        <v>123</v>
      </c>
      <c r="B129" s="162" t="s">
        <v>123</v>
      </c>
      <c r="C129" s="163">
        <v>820</v>
      </c>
      <c r="D129" s="163">
        <v>369</v>
      </c>
      <c r="E129" s="163">
        <v>359</v>
      </c>
      <c r="F129" s="163">
        <v>801</v>
      </c>
      <c r="G129" s="163">
        <v>649</v>
      </c>
      <c r="H129" s="164">
        <f t="shared" si="57"/>
        <v>-0.18976279650436956</v>
      </c>
      <c r="I129" s="165">
        <f t="shared" si="35"/>
        <v>-0.20853658536585362</v>
      </c>
      <c r="J129" s="164">
        <f t="shared" si="58"/>
        <v>8.7892264938976492E-4</v>
      </c>
      <c r="K129" s="163">
        <v>1046</v>
      </c>
      <c r="L129" s="163">
        <v>415</v>
      </c>
      <c r="M129" s="163">
        <v>974</v>
      </c>
      <c r="N129" s="163">
        <v>1772</v>
      </c>
      <c r="O129" s="163">
        <v>1988</v>
      </c>
      <c r="P129" s="164">
        <f t="shared" si="59"/>
        <v>0.12189616252821667</v>
      </c>
      <c r="Q129" s="165">
        <f t="shared" si="42"/>
        <v>0.9005736137667304</v>
      </c>
      <c r="R129" s="164">
        <f t="shared" si="60"/>
        <v>5.9340555687887784E-4</v>
      </c>
      <c r="S129" s="163">
        <v>1866</v>
      </c>
      <c r="T129" s="163">
        <v>784</v>
      </c>
      <c r="U129" s="163">
        <v>1333</v>
      </c>
      <c r="V129" s="163">
        <v>2573</v>
      </c>
      <c r="W129" s="163">
        <v>2637</v>
      </c>
      <c r="X129" s="164">
        <f t="shared" si="61"/>
        <v>2.4873688301593422E-2</v>
      </c>
      <c r="Y129" s="165">
        <f t="shared" si="43"/>
        <v>0.41318327974276525</v>
      </c>
      <c r="Z129" s="164">
        <f t="shared" si="56"/>
        <v>7.1742613551657643E-4</v>
      </c>
    </row>
    <row r="130" spans="1:26" x14ac:dyDescent="0.25">
      <c r="A130" s="161" t="s">
        <v>119</v>
      </c>
      <c r="B130" s="162" t="s">
        <v>119</v>
      </c>
      <c r="C130" s="163">
        <v>664</v>
      </c>
      <c r="D130" s="163">
        <v>323</v>
      </c>
      <c r="E130" s="163">
        <v>312</v>
      </c>
      <c r="F130" s="163">
        <v>635</v>
      </c>
      <c r="G130" s="163">
        <v>526</v>
      </c>
      <c r="H130" s="164">
        <f t="shared" si="57"/>
        <v>-0.1716535433070866</v>
      </c>
      <c r="I130" s="165">
        <f t="shared" si="35"/>
        <v>-0.20783132530120485</v>
      </c>
      <c r="J130" s="164">
        <f t="shared" si="58"/>
        <v>7.123471703836924E-4</v>
      </c>
      <c r="K130" s="163">
        <v>820</v>
      </c>
      <c r="L130" s="163">
        <v>489</v>
      </c>
      <c r="M130" s="163">
        <v>1045</v>
      </c>
      <c r="N130" s="163">
        <v>1201</v>
      </c>
      <c r="O130" s="163">
        <v>1408</v>
      </c>
      <c r="P130" s="164">
        <f t="shared" si="59"/>
        <v>0.17235636969192347</v>
      </c>
      <c r="Q130" s="165">
        <f t="shared" si="42"/>
        <v>0.71707317073170729</v>
      </c>
      <c r="R130" s="164">
        <f t="shared" si="60"/>
        <v>4.2027918716572434E-4</v>
      </c>
      <c r="S130" s="163">
        <v>1484</v>
      </c>
      <c r="T130" s="163">
        <v>812</v>
      </c>
      <c r="U130" s="163">
        <v>1357</v>
      </c>
      <c r="V130" s="163">
        <v>1836</v>
      </c>
      <c r="W130" s="163">
        <v>1934</v>
      </c>
      <c r="X130" s="164">
        <f t="shared" si="61"/>
        <v>5.3376906318082895E-2</v>
      </c>
      <c r="Y130" s="165">
        <f t="shared" si="43"/>
        <v>0.30323450134770891</v>
      </c>
      <c r="Z130" s="164">
        <f t="shared" si="56"/>
        <v>7.3034303518079084E-4</v>
      </c>
    </row>
    <row r="131" spans="1:26" x14ac:dyDescent="0.25">
      <c r="A131" s="161" t="s">
        <v>128</v>
      </c>
      <c r="B131" s="162" t="s">
        <v>128</v>
      </c>
      <c r="C131" s="163">
        <v>425</v>
      </c>
      <c r="D131" s="163">
        <v>186</v>
      </c>
      <c r="E131" s="163">
        <v>123</v>
      </c>
      <c r="F131" s="163">
        <v>250</v>
      </c>
      <c r="G131" s="163">
        <v>203</v>
      </c>
      <c r="H131" s="164">
        <f t="shared" si="57"/>
        <v>-0.18799999999999994</v>
      </c>
      <c r="I131" s="165">
        <f t="shared" si="35"/>
        <v>-0.52235294117647058</v>
      </c>
      <c r="J131" s="164">
        <f t="shared" si="58"/>
        <v>2.749172539693718E-4</v>
      </c>
      <c r="K131" s="163">
        <v>1198</v>
      </c>
      <c r="L131" s="163">
        <v>492</v>
      </c>
      <c r="M131" s="163">
        <v>432</v>
      </c>
      <c r="N131" s="163">
        <v>825</v>
      </c>
      <c r="O131" s="163">
        <v>1138</v>
      </c>
      <c r="P131" s="164">
        <f t="shared" si="59"/>
        <v>0.37939393939393939</v>
      </c>
      <c r="Q131" s="165">
        <f t="shared" si="42"/>
        <v>-5.0083472454090172E-2</v>
      </c>
      <c r="R131" s="164">
        <f t="shared" si="60"/>
        <v>3.3968587712684251E-4</v>
      </c>
      <c r="S131" s="163">
        <v>1623</v>
      </c>
      <c r="T131" s="163">
        <v>678</v>
      </c>
      <c r="U131" s="163">
        <v>555</v>
      </c>
      <c r="V131" s="163">
        <v>1075</v>
      </c>
      <c r="W131" s="163">
        <v>1341</v>
      </c>
      <c r="X131" s="164">
        <f t="shared" si="61"/>
        <v>0.24744186046511629</v>
      </c>
      <c r="Y131" s="165">
        <f t="shared" si="43"/>
        <v>-0.17375231053604434</v>
      </c>
      <c r="Z131" s="164">
        <f t="shared" si="56"/>
        <v>2.9870330473495866E-4</v>
      </c>
    </row>
    <row r="132" spans="1:26" x14ac:dyDescent="0.25">
      <c r="A132" s="161" t="s">
        <v>131</v>
      </c>
      <c r="B132" s="162" t="s">
        <v>131</v>
      </c>
      <c r="C132" s="163">
        <v>495</v>
      </c>
      <c r="D132" s="163">
        <v>210</v>
      </c>
      <c r="E132" s="163">
        <v>177</v>
      </c>
      <c r="F132" s="163">
        <v>253</v>
      </c>
      <c r="G132" s="163">
        <v>358</v>
      </c>
      <c r="H132" s="164">
        <f t="shared" si="57"/>
        <v>0.41501976284584985</v>
      </c>
      <c r="I132" s="165">
        <f t="shared" si="35"/>
        <v>-0.27676767676767677</v>
      </c>
      <c r="J132" s="164">
        <f t="shared" si="58"/>
        <v>4.8482944296076403E-4</v>
      </c>
      <c r="K132" s="163">
        <v>2186</v>
      </c>
      <c r="L132" s="163">
        <v>887</v>
      </c>
      <c r="M132" s="163">
        <v>742</v>
      </c>
      <c r="N132" s="163">
        <v>1632</v>
      </c>
      <c r="O132" s="163">
        <v>2097</v>
      </c>
      <c r="P132" s="164">
        <f t="shared" si="59"/>
        <v>0.28492647058823528</v>
      </c>
      <c r="Q132" s="165">
        <f t="shared" si="42"/>
        <v>-4.0713632204940509E-2</v>
      </c>
      <c r="R132" s="164">
        <f t="shared" si="60"/>
        <v>6.2594137463531526E-4</v>
      </c>
      <c r="S132" s="163">
        <v>2681</v>
      </c>
      <c r="T132" s="163">
        <v>1097</v>
      </c>
      <c r="U132" s="163">
        <v>919</v>
      </c>
      <c r="V132" s="163">
        <v>1885</v>
      </c>
      <c r="W132" s="163">
        <v>2455</v>
      </c>
      <c r="X132" s="164">
        <f t="shared" si="61"/>
        <v>0.3023872679045092</v>
      </c>
      <c r="Y132" s="165">
        <f t="shared" si="43"/>
        <v>-8.4296904140246154E-2</v>
      </c>
      <c r="Z132" s="164">
        <f t="shared" si="56"/>
        <v>4.9460961630887754E-4</v>
      </c>
    </row>
    <row r="133" spans="1:26" x14ac:dyDescent="0.25">
      <c r="A133" s="167" t="s">
        <v>145</v>
      </c>
      <c r="B133" s="168" t="s">
        <v>145</v>
      </c>
      <c r="C133" s="169">
        <f>C125-SUM(C126:C132)</f>
        <v>46867</v>
      </c>
      <c r="D133" s="169">
        <f>D125-SUM(D126:D132)</f>
        <v>19407</v>
      </c>
      <c r="E133" s="169">
        <f>E125-SUM(E126:E132)</f>
        <v>22363</v>
      </c>
      <c r="F133" s="169">
        <f>F125-SUM(F126:F132)</f>
        <v>30462</v>
      </c>
      <c r="G133" s="169">
        <f>G125-SUM(G126:G132)</f>
        <v>20457</v>
      </c>
      <c r="H133" s="170">
        <f t="shared" si="57"/>
        <v>-0.32844199330313173</v>
      </c>
      <c r="I133" s="171">
        <f t="shared" si="35"/>
        <v>-0.56350950562229285</v>
      </c>
      <c r="J133" s="170">
        <f t="shared" si="58"/>
        <v>2.7704346130302652E-2</v>
      </c>
      <c r="K133" s="169">
        <f>K125-SUM(K126:K132)</f>
        <v>19033</v>
      </c>
      <c r="L133" s="169">
        <f>L125-SUM(L126:L132)</f>
        <v>8267</v>
      </c>
      <c r="M133" s="169">
        <f>M125-SUM(M126:M132)</f>
        <v>15390</v>
      </c>
      <c r="N133" s="169">
        <f>N125-SUM(N126:N132)</f>
        <v>26712</v>
      </c>
      <c r="O133" s="169">
        <f>O125-SUM(O126:O132)</f>
        <v>30137</v>
      </c>
      <c r="P133" s="170">
        <f t="shared" si="59"/>
        <v>0.12821952680443238</v>
      </c>
      <c r="Q133" s="171">
        <f t="shared" si="42"/>
        <v>0.58340776545999051</v>
      </c>
      <c r="R133" s="170">
        <f t="shared" si="60"/>
        <v>8.9957058690436319E-3</v>
      </c>
      <c r="S133" s="169">
        <f>S125-SUM(S126:S132)</f>
        <v>65900</v>
      </c>
      <c r="T133" s="169">
        <f>T125-SUM(T126:T132)</f>
        <v>27674</v>
      </c>
      <c r="U133" s="169">
        <f>U125-SUM(U126:U132)</f>
        <v>37753</v>
      </c>
      <c r="V133" s="169">
        <f>V125-SUM(V126:V132)</f>
        <v>57174</v>
      </c>
      <c r="W133" s="169">
        <f>W125-SUM(W126:W132)</f>
        <v>50594</v>
      </c>
      <c r="X133" s="170">
        <f t="shared" si="61"/>
        <v>-0.11508727743379854</v>
      </c>
      <c r="Y133" s="171">
        <f t="shared" si="43"/>
        <v>-0.23226100151745066</v>
      </c>
      <c r="Z133" s="170">
        <f t="shared" si="56"/>
        <v>2.0318821375961974E-2</v>
      </c>
    </row>
    <row r="134" spans="1:26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  <c r="Y134" s="151"/>
      <c r="Z134" s="151"/>
    </row>
    <row r="135" spans="1:26" x14ac:dyDescent="0.25">
      <c r="A135" s="1" t="s">
        <v>0</v>
      </c>
      <c r="B135" s="154" t="s">
        <v>68</v>
      </c>
      <c r="C135" s="176">
        <f>C136+C139</f>
        <v>29854</v>
      </c>
      <c r="D135" s="176">
        <f>D136+D139</f>
        <v>0</v>
      </c>
      <c r="E135" s="176">
        <f>E136+E139</f>
        <v>29237</v>
      </c>
      <c r="F135" s="176">
        <f>F136+F139</f>
        <v>47385</v>
      </c>
      <c r="G135" s="176">
        <f>G136+G139</f>
        <v>49008</v>
      </c>
      <c r="H135" s="177">
        <f>IFERROR(G135/F135-1,"-")</f>
        <v>3.4251345362456442E-2</v>
      </c>
      <c r="I135" s="177">
        <f t="shared" si="35"/>
        <v>0.64158906679171968</v>
      </c>
      <c r="J135" s="177">
        <f>G135/G$9</f>
        <v>6.6370171342517104E-2</v>
      </c>
      <c r="K135" s="176">
        <f>K136+K139</f>
        <v>149743</v>
      </c>
      <c r="L135" s="176">
        <f>L136+L139</f>
        <v>0</v>
      </c>
      <c r="M135" s="176">
        <f>M136+M139</f>
        <v>87353</v>
      </c>
      <c r="N135" s="176">
        <f>N136+N139</f>
        <v>163913</v>
      </c>
      <c r="O135" s="176">
        <f>O136+O139</f>
        <v>180038</v>
      </c>
      <c r="P135" s="177">
        <f>IFERROR(O135/N135-1,"-")</f>
        <v>9.8375357659246099E-2</v>
      </c>
      <c r="Q135" s="177">
        <f t="shared" si="42"/>
        <v>0.20231329678181953</v>
      </c>
      <c r="R135" s="177">
        <f>O135/O$9</f>
        <v>5.3740216121408148E-2</v>
      </c>
      <c r="S135" s="176">
        <f>S136+S139</f>
        <v>179597</v>
      </c>
      <c r="T135" s="176">
        <f>T136+T139</f>
        <v>77095</v>
      </c>
      <c r="U135" s="176">
        <f>U136+U139</f>
        <v>116590</v>
      </c>
      <c r="V135" s="176">
        <f>V136+V139</f>
        <v>211298</v>
      </c>
      <c r="W135" s="176">
        <f>W136+W139</f>
        <v>229046</v>
      </c>
      <c r="X135" s="177">
        <f>IFERROR(W135/V135-1,"-")</f>
        <v>8.3995115902658846E-2</v>
      </c>
      <c r="Y135" s="177">
        <f t="shared" si="43"/>
        <v>0.27533310690044943</v>
      </c>
      <c r="Z135" s="177">
        <f t="shared" ref="Z135:Z147" si="62">U135/U$9</f>
        <v>6.2749222160448342E-2</v>
      </c>
    </row>
    <row r="136" spans="1:26" x14ac:dyDescent="0.25">
      <c r="A136" s="1" t="s">
        <v>96</v>
      </c>
      <c r="B136" s="157" t="s">
        <v>97</v>
      </c>
      <c r="C136" s="158">
        <v>8311</v>
      </c>
      <c r="D136" s="158">
        <v>0</v>
      </c>
      <c r="E136" s="158">
        <v>9339</v>
      </c>
      <c r="F136" s="158">
        <v>5486</v>
      </c>
      <c r="G136" s="158">
        <v>7999</v>
      </c>
      <c r="H136" s="159">
        <f>IFERROR(G136/F136-1,"-")</f>
        <v>0.45807510025519504</v>
      </c>
      <c r="I136" s="160">
        <f t="shared" si="35"/>
        <v>-3.7540608831668876E-2</v>
      </c>
      <c r="J136" s="159">
        <f>G136/G$9</f>
        <v>1.0832823224142881E-2</v>
      </c>
      <c r="K136" s="158">
        <v>26862</v>
      </c>
      <c r="L136" s="158">
        <v>0</v>
      </c>
      <c r="M136" s="158">
        <v>28431</v>
      </c>
      <c r="N136" s="158">
        <v>15843</v>
      </c>
      <c r="O136" s="158">
        <v>15164</v>
      </c>
      <c r="P136" s="159">
        <f>IFERROR(O136/N136-1,"-")</f>
        <v>-4.2858044562267272E-2</v>
      </c>
      <c r="Q136" s="160">
        <f t="shared" si="42"/>
        <v>-0.43548507184870822</v>
      </c>
      <c r="R136" s="159">
        <f>O136/O$9</f>
        <v>4.526359086776309E-3</v>
      </c>
      <c r="S136" s="158">
        <v>35173</v>
      </c>
      <c r="T136" s="158">
        <v>22432</v>
      </c>
      <c r="U136" s="158">
        <v>37770</v>
      </c>
      <c r="V136" s="158">
        <v>21329</v>
      </c>
      <c r="W136" s="158">
        <v>23163</v>
      </c>
      <c r="X136" s="159">
        <f>IFERROR(W136/V136-1,"-")</f>
        <v>8.5986215950114797E-2</v>
      </c>
      <c r="Y136" s="160">
        <f t="shared" si="43"/>
        <v>-0.34145509339550228</v>
      </c>
      <c r="Z136" s="159">
        <f t="shared" si="62"/>
        <v>2.0327970846557457E-2</v>
      </c>
    </row>
    <row r="137" spans="1:26" x14ac:dyDescent="0.25">
      <c r="A137" s="161" t="s">
        <v>103</v>
      </c>
      <c r="B137" s="162" t="s">
        <v>103</v>
      </c>
      <c r="C137" s="163">
        <v>8311</v>
      </c>
      <c r="D137" s="163">
        <v>0</v>
      </c>
      <c r="E137" s="163">
        <v>9339</v>
      </c>
      <c r="F137" s="163">
        <v>5415</v>
      </c>
      <c r="G137" s="163">
        <v>7999</v>
      </c>
      <c r="H137" s="164">
        <f>IFERROR(G137/F137-1,"-")</f>
        <v>0.47719298245614028</v>
      </c>
      <c r="I137" s="165">
        <f t="shared" si="35"/>
        <v>-3.7540608831668876E-2</v>
      </c>
      <c r="J137" s="164">
        <f>G137/G$9</f>
        <v>1.0832823224142881E-2</v>
      </c>
      <c r="K137" s="163">
        <v>8866</v>
      </c>
      <c r="L137" s="163">
        <v>0</v>
      </c>
      <c r="M137" s="163">
        <v>20185</v>
      </c>
      <c r="N137" s="163">
        <v>9264</v>
      </c>
      <c r="O137" s="163">
        <v>6639</v>
      </c>
      <c r="P137" s="164">
        <f>IFERROR(O137/N137-1,"-")</f>
        <v>-0.28335492227979275</v>
      </c>
      <c r="Q137" s="165">
        <f t="shared" si="42"/>
        <v>-0.25118429957139632</v>
      </c>
      <c r="R137" s="164">
        <f>O137/O$9</f>
        <v>1.981699945733838E-3</v>
      </c>
      <c r="S137" s="163">
        <v>17177</v>
      </c>
      <c r="T137" s="163">
        <v>16366</v>
      </c>
      <c r="U137" s="163">
        <v>29524</v>
      </c>
      <c r="V137" s="163">
        <v>14679</v>
      </c>
      <c r="W137" s="163">
        <v>14638</v>
      </c>
      <c r="X137" s="164">
        <f>IFERROR(W137/V137-1,"-")</f>
        <v>-2.7931057973976658E-3</v>
      </c>
      <c r="Y137" s="165">
        <f t="shared" si="43"/>
        <v>-0.14781393724166036</v>
      </c>
      <c r="Z137" s="164">
        <f t="shared" si="62"/>
        <v>1.5889939403594452E-2</v>
      </c>
    </row>
    <row r="138" spans="1:26" x14ac:dyDescent="0.25">
      <c r="A138" s="161" t="s">
        <v>100</v>
      </c>
      <c r="B138" s="162" t="s">
        <v>100</v>
      </c>
      <c r="C138" s="163">
        <v>0</v>
      </c>
      <c r="D138" s="163">
        <v>0</v>
      </c>
      <c r="E138" s="163">
        <v>0</v>
      </c>
      <c r="F138" s="163">
        <v>71</v>
      </c>
      <c r="G138" s="163">
        <v>0</v>
      </c>
      <c r="H138" s="164">
        <f>IFERROR(G138/F138-1,"-")</f>
        <v>-1</v>
      </c>
      <c r="I138" s="165" t="str">
        <f t="shared" ref="I138:I161" si="63">IFERROR(G138/C138-1,"-")</f>
        <v>-</v>
      </c>
      <c r="J138" s="164">
        <f>G138/G$9</f>
        <v>0</v>
      </c>
      <c r="K138" s="163">
        <v>17996</v>
      </c>
      <c r="L138" s="163">
        <v>0</v>
      </c>
      <c r="M138" s="163">
        <v>8246</v>
      </c>
      <c r="N138" s="163">
        <v>6579</v>
      </c>
      <c r="O138" s="163">
        <v>8525</v>
      </c>
      <c r="P138" s="164">
        <f>IFERROR(O138/N138-1,"-")</f>
        <v>0.29578963368293043</v>
      </c>
      <c r="Q138" s="165">
        <f t="shared" si="42"/>
        <v>-0.52628361858190709</v>
      </c>
      <c r="R138" s="164">
        <f>O138/O$9</f>
        <v>2.5446591410424714E-3</v>
      </c>
      <c r="S138" s="163">
        <v>17996</v>
      </c>
      <c r="T138" s="163">
        <v>6066</v>
      </c>
      <c r="U138" s="163">
        <v>8246</v>
      </c>
      <c r="V138" s="163">
        <v>6650</v>
      </c>
      <c r="W138" s="163">
        <v>8525</v>
      </c>
      <c r="X138" s="164">
        <f>IFERROR(W138/V138-1,"-")</f>
        <v>0.28195488721804507</v>
      </c>
      <c r="Y138" s="165">
        <f t="shared" si="43"/>
        <v>-0.52628361858190709</v>
      </c>
      <c r="Z138" s="164">
        <f t="shared" si="62"/>
        <v>4.4380314429630077E-3</v>
      </c>
    </row>
    <row r="139" spans="1:26" x14ac:dyDescent="0.25">
      <c r="A139" s="1" t="s">
        <v>146</v>
      </c>
      <c r="B139" s="157" t="s">
        <v>107</v>
      </c>
      <c r="C139" s="158">
        <v>21543</v>
      </c>
      <c r="D139" s="158">
        <v>0</v>
      </c>
      <c r="E139" s="158">
        <v>19898</v>
      </c>
      <c r="F139" s="158">
        <v>41899</v>
      </c>
      <c r="G139" s="158">
        <v>41009</v>
      </c>
      <c r="H139" s="159">
        <f>IFERROR(G139/F139-1,"-")</f>
        <v>-2.1241557077734563E-2</v>
      </c>
      <c r="I139" s="160">
        <f t="shared" si="63"/>
        <v>0.90358817249222478</v>
      </c>
      <c r="J139" s="159">
        <f>G139/G$9</f>
        <v>5.553734811837422E-2</v>
      </c>
      <c r="K139" s="158">
        <v>122881</v>
      </c>
      <c r="L139" s="158">
        <v>0</v>
      </c>
      <c r="M139" s="158">
        <v>58922</v>
      </c>
      <c r="N139" s="158">
        <v>148070</v>
      </c>
      <c r="O139" s="158">
        <v>164874</v>
      </c>
      <c r="P139" s="159">
        <f>IFERROR(O139/N139-1,"-")</f>
        <v>0.11348686432092925</v>
      </c>
      <c r="Q139" s="160">
        <f t="shared" si="42"/>
        <v>0.34173712779030119</v>
      </c>
      <c r="R139" s="159">
        <f>O139/O$9</f>
        <v>4.9213857034631839E-2</v>
      </c>
      <c r="S139" s="158">
        <v>144424</v>
      </c>
      <c r="T139" s="158">
        <v>54663</v>
      </c>
      <c r="U139" s="158">
        <v>78820</v>
      </c>
      <c r="V139" s="158">
        <v>189969</v>
      </c>
      <c r="W139" s="158">
        <v>205883</v>
      </c>
      <c r="X139" s="159">
        <f>IFERROR(W139/V139-1,"-")</f>
        <v>8.3771562728655713E-2</v>
      </c>
      <c r="Y139" s="160">
        <f t="shared" si="43"/>
        <v>0.42554561568714333</v>
      </c>
      <c r="Z139" s="159">
        <f t="shared" si="62"/>
        <v>4.2421251313890886E-2</v>
      </c>
    </row>
    <row r="140" spans="1:26" x14ac:dyDescent="0.25">
      <c r="A140" s="161" t="s">
        <v>110</v>
      </c>
      <c r="B140" s="162" t="s">
        <v>110</v>
      </c>
      <c r="C140" s="163">
        <v>12618</v>
      </c>
      <c r="D140" s="163">
        <v>0</v>
      </c>
      <c r="E140" s="163">
        <v>8616</v>
      </c>
      <c r="F140" s="163">
        <v>22074</v>
      </c>
      <c r="G140" s="163">
        <v>20929</v>
      </c>
      <c r="H140" s="164">
        <f t="shared" ref="H140:H147" si="64">IFERROR(G140/F140-1,"-")</f>
        <v>-5.1870979432816933E-2</v>
      </c>
      <c r="I140" s="165">
        <f t="shared" si="63"/>
        <v>0.65866222856237111</v>
      </c>
      <c r="J140" s="164">
        <f t="shared" ref="J140:J147" si="65">G140/G$9</f>
        <v>2.8343562602586119E-2</v>
      </c>
      <c r="K140" s="163">
        <v>57689</v>
      </c>
      <c r="L140" s="163">
        <v>0</v>
      </c>
      <c r="M140" s="163">
        <v>13586</v>
      </c>
      <c r="N140" s="163">
        <v>60071</v>
      </c>
      <c r="O140" s="163">
        <v>68669</v>
      </c>
      <c r="P140" s="164">
        <f t="shared" ref="P140:P147" si="66">IFERROR(O140/N140-1,"-")</f>
        <v>0.14313062875597216</v>
      </c>
      <c r="Q140" s="165">
        <f t="shared" si="42"/>
        <v>0.19033091230563892</v>
      </c>
      <c r="R140" s="164">
        <f t="shared" ref="R140:R147" si="67">O140/O$9</f>
        <v>2.0497266692814719E-2</v>
      </c>
      <c r="S140" s="163">
        <v>70307</v>
      </c>
      <c r="T140" s="163">
        <v>18862</v>
      </c>
      <c r="U140" s="163">
        <v>22202</v>
      </c>
      <c r="V140" s="163">
        <v>82145</v>
      </c>
      <c r="W140" s="163">
        <v>89598</v>
      </c>
      <c r="X140" s="164">
        <f t="shared" ref="X140:X147" si="68">IFERROR(W140/V140-1,"-")</f>
        <v>9.0729807048511857E-2</v>
      </c>
      <c r="Y140" s="165">
        <f t="shared" si="43"/>
        <v>0.27438235168617631</v>
      </c>
      <c r="Z140" s="164">
        <f t="shared" si="62"/>
        <v>1.1949208597703698E-2</v>
      </c>
    </row>
    <row r="141" spans="1:26" x14ac:dyDescent="0.25">
      <c r="A141" s="161" t="s">
        <v>113</v>
      </c>
      <c r="B141" s="162" t="s">
        <v>113</v>
      </c>
      <c r="C141" s="163">
        <v>2167</v>
      </c>
      <c r="D141" s="163">
        <v>0</v>
      </c>
      <c r="E141" s="163">
        <v>1411</v>
      </c>
      <c r="F141" s="163">
        <v>1553</v>
      </c>
      <c r="G141" s="163">
        <v>1880</v>
      </c>
      <c r="H141" s="164">
        <f t="shared" si="64"/>
        <v>0.21056020605280112</v>
      </c>
      <c r="I141" s="165">
        <f t="shared" si="63"/>
        <v>-0.13244116289801566</v>
      </c>
      <c r="J141" s="164">
        <f t="shared" si="65"/>
        <v>2.5460317116375317E-3</v>
      </c>
      <c r="K141" s="163">
        <v>10331</v>
      </c>
      <c r="L141" s="163">
        <v>0</v>
      </c>
      <c r="M141" s="163">
        <v>6291</v>
      </c>
      <c r="N141" s="163">
        <v>11965</v>
      </c>
      <c r="O141" s="163">
        <v>16181</v>
      </c>
      <c r="P141" s="164">
        <f t="shared" si="66"/>
        <v>0.35236105307145849</v>
      </c>
      <c r="Q141" s="165">
        <f t="shared" si="42"/>
        <v>0.5662568967186139</v>
      </c>
      <c r="R141" s="164">
        <f t="shared" si="67"/>
        <v>4.8299272212560971E-3</v>
      </c>
      <c r="S141" s="163">
        <v>12498</v>
      </c>
      <c r="T141" s="163">
        <v>5188</v>
      </c>
      <c r="U141" s="163">
        <v>7702</v>
      </c>
      <c r="V141" s="163">
        <v>13518</v>
      </c>
      <c r="W141" s="163">
        <v>18061</v>
      </c>
      <c r="X141" s="164">
        <f t="shared" si="68"/>
        <v>0.33607042461902648</v>
      </c>
      <c r="Y141" s="165">
        <f t="shared" si="43"/>
        <v>0.44511121779484708</v>
      </c>
      <c r="Z141" s="164">
        <f t="shared" si="62"/>
        <v>4.1452483839074803E-3</v>
      </c>
    </row>
    <row r="142" spans="1:26" x14ac:dyDescent="0.25">
      <c r="A142" s="161" t="s">
        <v>116</v>
      </c>
      <c r="B142" s="162" t="s">
        <v>116</v>
      </c>
      <c r="C142" s="163">
        <v>822</v>
      </c>
      <c r="D142" s="163">
        <v>0</v>
      </c>
      <c r="E142" s="163">
        <v>2188</v>
      </c>
      <c r="F142" s="163">
        <v>5813</v>
      </c>
      <c r="G142" s="163">
        <v>5043</v>
      </c>
      <c r="H142" s="164">
        <f t="shared" si="64"/>
        <v>-0.13246172372269049</v>
      </c>
      <c r="I142" s="165">
        <f t="shared" si="63"/>
        <v>5.1350364963503647</v>
      </c>
      <c r="J142" s="164">
        <f t="shared" si="65"/>
        <v>6.8295946392489745E-3</v>
      </c>
      <c r="K142" s="163">
        <v>15318</v>
      </c>
      <c r="L142" s="163">
        <v>0</v>
      </c>
      <c r="M142" s="163">
        <v>10850</v>
      </c>
      <c r="N142" s="163">
        <v>17158</v>
      </c>
      <c r="O142" s="163">
        <v>15976</v>
      </c>
      <c r="P142" s="164">
        <f t="shared" si="66"/>
        <v>-6.8889147919337868E-2</v>
      </c>
      <c r="Q142" s="165">
        <f t="shared" si="42"/>
        <v>4.2955999477738649E-2</v>
      </c>
      <c r="R142" s="164">
        <f t="shared" si="67"/>
        <v>4.7687360043747245E-3</v>
      </c>
      <c r="S142" s="163">
        <v>16140</v>
      </c>
      <c r="T142" s="163">
        <v>5864</v>
      </c>
      <c r="U142" s="163">
        <v>13038</v>
      </c>
      <c r="V142" s="163">
        <v>22971</v>
      </c>
      <c r="W142" s="163">
        <v>21019</v>
      </c>
      <c r="X142" s="164">
        <f t="shared" si="68"/>
        <v>-8.4976709764485681E-2</v>
      </c>
      <c r="Y142" s="165">
        <f t="shared" si="43"/>
        <v>0.30229244114002474</v>
      </c>
      <c r="Z142" s="164">
        <f t="shared" si="62"/>
        <v>7.0171057425844887E-3</v>
      </c>
    </row>
    <row r="143" spans="1:26" x14ac:dyDescent="0.25">
      <c r="A143" s="161" t="s">
        <v>123</v>
      </c>
      <c r="B143" s="162" t="s">
        <v>123</v>
      </c>
      <c r="C143" s="163">
        <v>514</v>
      </c>
      <c r="D143" s="163">
        <v>0</v>
      </c>
      <c r="E143" s="163">
        <v>2549</v>
      </c>
      <c r="F143" s="163">
        <v>4370</v>
      </c>
      <c r="G143" s="163">
        <v>3569</v>
      </c>
      <c r="H143" s="164">
        <f t="shared" si="64"/>
        <v>-0.18329519450800913</v>
      </c>
      <c r="I143" s="165">
        <f t="shared" si="63"/>
        <v>5.9435797665369652</v>
      </c>
      <c r="J143" s="164">
        <f t="shared" si="65"/>
        <v>4.8333974355501868E-3</v>
      </c>
      <c r="K143" s="163">
        <v>1966</v>
      </c>
      <c r="L143" s="163">
        <v>0</v>
      </c>
      <c r="M143" s="163">
        <v>1210</v>
      </c>
      <c r="N143" s="163">
        <v>3896</v>
      </c>
      <c r="O143" s="163">
        <v>3738</v>
      </c>
      <c r="P143" s="164">
        <f t="shared" si="66"/>
        <v>-4.0554414784394255E-2</v>
      </c>
      <c r="Q143" s="165">
        <f t="shared" si="42"/>
        <v>0.90132248219735511</v>
      </c>
      <c r="R143" s="164">
        <f t="shared" si="67"/>
        <v>1.1157696034271858E-3</v>
      </c>
      <c r="S143" s="163">
        <v>2480</v>
      </c>
      <c r="T143" s="163">
        <v>782</v>
      </c>
      <c r="U143" s="163">
        <v>3759</v>
      </c>
      <c r="V143" s="163">
        <v>8266</v>
      </c>
      <c r="W143" s="163">
        <v>7307</v>
      </c>
      <c r="X143" s="164">
        <f t="shared" si="68"/>
        <v>-0.11601742075973864</v>
      </c>
      <c r="Y143" s="165">
        <f t="shared" si="43"/>
        <v>1.9463709677419354</v>
      </c>
      <c r="Z143" s="164">
        <f t="shared" si="62"/>
        <v>2.0231094099075848E-3</v>
      </c>
    </row>
    <row r="144" spans="1:26" x14ac:dyDescent="0.25">
      <c r="A144" s="161" t="s">
        <v>119</v>
      </c>
      <c r="B144" s="162" t="s">
        <v>119</v>
      </c>
      <c r="C144" s="163">
        <v>228</v>
      </c>
      <c r="D144" s="163">
        <v>0</v>
      </c>
      <c r="E144" s="163">
        <v>902</v>
      </c>
      <c r="F144" s="163">
        <v>435</v>
      </c>
      <c r="G144" s="163">
        <v>1205</v>
      </c>
      <c r="H144" s="164">
        <f t="shared" si="64"/>
        <v>1.7701149425287355</v>
      </c>
      <c r="I144" s="165">
        <f t="shared" si="63"/>
        <v>4.2850877192982457</v>
      </c>
      <c r="J144" s="164">
        <f t="shared" si="65"/>
        <v>1.6318979853846946E-3</v>
      </c>
      <c r="K144" s="163">
        <v>3291</v>
      </c>
      <c r="L144" s="163">
        <v>0</v>
      </c>
      <c r="M144" s="163">
        <v>1918</v>
      </c>
      <c r="N144" s="163">
        <v>3253</v>
      </c>
      <c r="O144" s="163">
        <v>3495</v>
      </c>
      <c r="P144" s="164">
        <f t="shared" si="66"/>
        <v>7.4392868121733846E-2</v>
      </c>
      <c r="Q144" s="165">
        <f t="shared" si="42"/>
        <v>6.1987237921604432E-2</v>
      </c>
      <c r="R144" s="164">
        <f t="shared" si="67"/>
        <v>1.043235624392192E-3</v>
      </c>
      <c r="S144" s="163">
        <v>3519</v>
      </c>
      <c r="T144" s="163">
        <v>1676</v>
      </c>
      <c r="U144" s="163">
        <v>2820</v>
      </c>
      <c r="V144" s="163">
        <v>3688</v>
      </c>
      <c r="W144" s="163">
        <v>4700</v>
      </c>
      <c r="X144" s="164">
        <f t="shared" si="68"/>
        <v>0.27440347071583515</v>
      </c>
      <c r="Y144" s="165">
        <f t="shared" si="43"/>
        <v>0.33560670645069623</v>
      </c>
      <c r="Z144" s="164">
        <f t="shared" si="62"/>
        <v>1.5177357105451955E-3</v>
      </c>
    </row>
    <row r="145" spans="1:26" x14ac:dyDescent="0.25">
      <c r="A145" s="161" t="s">
        <v>128</v>
      </c>
      <c r="B145" s="162" t="s">
        <v>128</v>
      </c>
      <c r="C145" s="163">
        <v>356</v>
      </c>
      <c r="D145" s="163">
        <v>0</v>
      </c>
      <c r="E145" s="163">
        <v>93</v>
      </c>
      <c r="F145" s="163">
        <v>79</v>
      </c>
      <c r="G145" s="163">
        <v>139</v>
      </c>
      <c r="H145" s="164">
        <f t="shared" si="64"/>
        <v>0.759493670886076</v>
      </c>
      <c r="I145" s="165">
        <f t="shared" si="63"/>
        <v>-0.6095505617977528</v>
      </c>
      <c r="J145" s="164">
        <f t="shared" si="65"/>
        <v>1.882438339987324E-4</v>
      </c>
      <c r="K145" s="163">
        <v>1180</v>
      </c>
      <c r="L145" s="163">
        <v>0</v>
      </c>
      <c r="M145" s="163">
        <v>1104</v>
      </c>
      <c r="N145" s="163">
        <v>2826</v>
      </c>
      <c r="O145" s="163">
        <v>3106</v>
      </c>
      <c r="P145" s="164">
        <f t="shared" si="66"/>
        <v>9.9079971691436564E-2</v>
      </c>
      <c r="Q145" s="165">
        <f t="shared" si="42"/>
        <v>1.6322033898305084</v>
      </c>
      <c r="R145" s="164">
        <f t="shared" si="67"/>
        <v>9.2712155918802535E-4</v>
      </c>
      <c r="S145" s="163">
        <v>1536</v>
      </c>
      <c r="T145" s="163">
        <v>1597</v>
      </c>
      <c r="U145" s="163">
        <v>1197</v>
      </c>
      <c r="V145" s="163">
        <v>2905</v>
      </c>
      <c r="W145" s="163">
        <v>3245</v>
      </c>
      <c r="X145" s="164">
        <f t="shared" si="68"/>
        <v>0.11703958691910499</v>
      </c>
      <c r="Y145" s="165">
        <f t="shared" si="43"/>
        <v>1.1126302083333335</v>
      </c>
      <c r="Z145" s="164">
        <f t="shared" si="62"/>
        <v>6.4423037075269469E-4</v>
      </c>
    </row>
    <row r="146" spans="1:26" x14ac:dyDescent="0.25">
      <c r="A146" s="161" t="s">
        <v>131</v>
      </c>
      <c r="B146" s="162" t="s">
        <v>131</v>
      </c>
      <c r="C146" s="163">
        <v>532</v>
      </c>
      <c r="D146" s="163">
        <v>0</v>
      </c>
      <c r="E146" s="163">
        <v>75</v>
      </c>
      <c r="F146" s="163">
        <v>49</v>
      </c>
      <c r="G146" s="163">
        <v>93</v>
      </c>
      <c r="H146" s="164">
        <f t="shared" si="64"/>
        <v>0.8979591836734695</v>
      </c>
      <c r="I146" s="165">
        <f t="shared" si="63"/>
        <v>-0.82518796992481203</v>
      </c>
      <c r="J146" s="164">
        <f t="shared" si="65"/>
        <v>1.2594731339483534E-4</v>
      </c>
      <c r="K146" s="163">
        <v>3806</v>
      </c>
      <c r="L146" s="163">
        <v>0</v>
      </c>
      <c r="M146" s="163">
        <v>715</v>
      </c>
      <c r="N146" s="163">
        <v>1637</v>
      </c>
      <c r="O146" s="163">
        <v>2212</v>
      </c>
      <c r="P146" s="164">
        <f t="shared" si="66"/>
        <v>0.35125229077580933</v>
      </c>
      <c r="Q146" s="165">
        <f t="shared" si="42"/>
        <v>-0.41881240147136101</v>
      </c>
      <c r="R146" s="164">
        <f t="shared" si="67"/>
        <v>6.6026815483706124E-4</v>
      </c>
      <c r="S146" s="163">
        <v>4338</v>
      </c>
      <c r="T146" s="163">
        <v>3384</v>
      </c>
      <c r="U146" s="163">
        <v>790</v>
      </c>
      <c r="V146" s="163">
        <v>1686</v>
      </c>
      <c r="W146" s="163">
        <v>2305</v>
      </c>
      <c r="X146" s="164">
        <f t="shared" si="68"/>
        <v>0.36714116251482798</v>
      </c>
      <c r="Y146" s="165">
        <f t="shared" si="43"/>
        <v>-0.46864914707238359</v>
      </c>
      <c r="Z146" s="164">
        <f t="shared" si="62"/>
        <v>4.2518128061372497E-4</v>
      </c>
    </row>
    <row r="147" spans="1:26" x14ac:dyDescent="0.25">
      <c r="A147" s="167" t="s">
        <v>145</v>
      </c>
      <c r="B147" s="168" t="s">
        <v>145</v>
      </c>
      <c r="C147" s="169">
        <f>C139-SUM(C140:C146)</f>
        <v>4306</v>
      </c>
      <c r="D147" s="169">
        <f>D139-SUM(D140:D146)</f>
        <v>0</v>
      </c>
      <c r="E147" s="169">
        <f>E139-SUM(E140:E146)</f>
        <v>4064</v>
      </c>
      <c r="F147" s="169">
        <f>F139-SUM(F140:F146)</f>
        <v>7526</v>
      </c>
      <c r="G147" s="169">
        <f>G139-SUM(G140:G146)</f>
        <v>8151</v>
      </c>
      <c r="H147" s="170">
        <f t="shared" si="64"/>
        <v>8.3045442466117558E-2</v>
      </c>
      <c r="I147" s="171">
        <f t="shared" si="63"/>
        <v>0.89294008360427313</v>
      </c>
      <c r="J147" s="170">
        <f t="shared" si="65"/>
        <v>1.103867259657315E-2</v>
      </c>
      <c r="K147" s="169">
        <f>K139-SUM(K140:K146)</f>
        <v>29300</v>
      </c>
      <c r="L147" s="169">
        <f>L139-SUM(L140:L146)</f>
        <v>0</v>
      </c>
      <c r="M147" s="169">
        <f>M139-SUM(M140:M146)</f>
        <v>23248</v>
      </c>
      <c r="N147" s="169">
        <f>N139-SUM(N140:N146)</f>
        <v>47264</v>
      </c>
      <c r="O147" s="169">
        <f>O139-SUM(O140:O146)</f>
        <v>51497</v>
      </c>
      <c r="P147" s="170">
        <f t="shared" si="66"/>
        <v>8.9560765064319536E-2</v>
      </c>
      <c r="Q147" s="171">
        <f t="shared" si="42"/>
        <v>0.75757679180887383</v>
      </c>
      <c r="R147" s="170">
        <f t="shared" si="67"/>
        <v>1.5371532174341836E-2</v>
      </c>
      <c r="S147" s="169">
        <f>S139-SUM(S140:S146)</f>
        <v>33606</v>
      </c>
      <c r="T147" s="169">
        <f>T139-SUM(T140:T146)</f>
        <v>17310</v>
      </c>
      <c r="U147" s="169">
        <f>U139-SUM(U140:U146)</f>
        <v>27312</v>
      </c>
      <c r="V147" s="169">
        <f>V139-SUM(V140:V146)</f>
        <v>54790</v>
      </c>
      <c r="W147" s="169">
        <f>W139-SUM(W140:W146)</f>
        <v>59648</v>
      </c>
      <c r="X147" s="170">
        <f t="shared" si="68"/>
        <v>8.866581492973169E-2</v>
      </c>
      <c r="Y147" s="171">
        <f t="shared" si="43"/>
        <v>0.77492114503362486</v>
      </c>
      <c r="Z147" s="170">
        <f t="shared" si="62"/>
        <v>1.4699431817876021E-2</v>
      </c>
    </row>
    <row r="148" spans="1:26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</row>
    <row r="149" spans="1:26" x14ac:dyDescent="0.25">
      <c r="A149" s="1" t="s">
        <v>0</v>
      </c>
      <c r="B149" s="154" t="s">
        <v>68</v>
      </c>
      <c r="C149" s="176">
        <f>C150+C153</f>
        <v>27519</v>
      </c>
      <c r="D149" s="176">
        <f>D150+D153</f>
        <v>11846</v>
      </c>
      <c r="E149" s="176">
        <f>E150+E153</f>
        <v>15189</v>
      </c>
      <c r="F149" s="176">
        <f>F150+F153</f>
        <v>30370</v>
      </c>
      <c r="G149" s="176">
        <f>G150+G153</f>
        <v>30695</v>
      </c>
      <c r="H149" s="177">
        <f>IFERROR(G149/F149-1,"-")</f>
        <v>1.0701350016463662E-2</v>
      </c>
      <c r="I149" s="177">
        <f t="shared" si="63"/>
        <v>0.11541117046404303</v>
      </c>
      <c r="J149" s="177">
        <f>G149/G$9</f>
        <v>4.1569384781230873E-2</v>
      </c>
      <c r="K149" s="176">
        <f>K150+K153</f>
        <v>94097</v>
      </c>
      <c r="L149" s="176">
        <f>L150+L153</f>
        <v>30203</v>
      </c>
      <c r="M149" s="176">
        <f>M150+M153</f>
        <v>55599</v>
      </c>
      <c r="N149" s="176">
        <f>N150+N153</f>
        <v>77698</v>
      </c>
      <c r="O149" s="176">
        <f>O150+O153</f>
        <v>83047</v>
      </c>
      <c r="P149" s="177">
        <f>IFERROR(O149/N149-1,"-")</f>
        <v>6.8843470874411228E-2</v>
      </c>
      <c r="Q149" s="177">
        <f t="shared" si="42"/>
        <v>-0.11743201164755523</v>
      </c>
      <c r="R149" s="177">
        <f>O149/O$9</f>
        <v>2.4789009699255616E-2</v>
      </c>
      <c r="S149" s="176">
        <f>S150+S153</f>
        <v>121616</v>
      </c>
      <c r="T149" s="176">
        <f>T150+T153</f>
        <v>42049</v>
      </c>
      <c r="U149" s="176">
        <f>U150+U153</f>
        <v>70788</v>
      </c>
      <c r="V149" s="176">
        <f>V150+V153</f>
        <v>108068</v>
      </c>
      <c r="W149" s="176">
        <f>W150+W153</f>
        <v>113742</v>
      </c>
      <c r="X149" s="177">
        <f>IFERROR(W149/V149-1,"-")</f>
        <v>5.2503978976200072E-2</v>
      </c>
      <c r="Y149" s="177">
        <f t="shared" si="43"/>
        <v>-6.4744770424944087E-2</v>
      </c>
      <c r="Z149" s="177">
        <f t="shared" ref="Z149:Z161" si="69">U149/U$9</f>
        <v>3.8098395559600456E-2</v>
      </c>
    </row>
    <row r="150" spans="1:26" x14ac:dyDescent="0.25">
      <c r="A150" s="1" t="s">
        <v>96</v>
      </c>
      <c r="B150" s="157" t="s">
        <v>97</v>
      </c>
      <c r="C150" s="158">
        <v>17412</v>
      </c>
      <c r="D150" s="158">
        <v>8198</v>
      </c>
      <c r="E150" s="158">
        <v>8139</v>
      </c>
      <c r="F150" s="158">
        <v>18008</v>
      </c>
      <c r="G150" s="158">
        <v>17683</v>
      </c>
      <c r="H150" s="159">
        <f>IFERROR(G150/F150-1,"-")</f>
        <v>-1.8047534429142642E-2</v>
      </c>
      <c r="I150" s="160">
        <f t="shared" si="63"/>
        <v>1.5563978865150485E-2</v>
      </c>
      <c r="J150" s="159">
        <f>G150/G$9</f>
        <v>2.3947595083450252E-2</v>
      </c>
      <c r="K150" s="158">
        <v>36028</v>
      </c>
      <c r="L150" s="158">
        <v>13645</v>
      </c>
      <c r="M150" s="158">
        <v>31999</v>
      </c>
      <c r="N150" s="158">
        <v>38624</v>
      </c>
      <c r="O150" s="158">
        <v>38986</v>
      </c>
      <c r="P150" s="159">
        <f>IFERROR(O150/N150-1,"-")</f>
        <v>9.3724109362054442E-3</v>
      </c>
      <c r="Q150" s="160">
        <f t="shared" si="42"/>
        <v>8.2102808926390658E-2</v>
      </c>
      <c r="R150" s="159">
        <f>O150/O$9</f>
        <v>1.1637076982132762E-2</v>
      </c>
      <c r="S150" s="158">
        <v>53440</v>
      </c>
      <c r="T150" s="158">
        <v>21843</v>
      </c>
      <c r="U150" s="158">
        <v>40138</v>
      </c>
      <c r="V150" s="158">
        <v>56632</v>
      </c>
      <c r="W150" s="158">
        <v>56669</v>
      </c>
      <c r="X150" s="159">
        <f>IFERROR(W150/V150-1,"-")</f>
        <v>6.5334086735413521E-4</v>
      </c>
      <c r="Y150" s="160">
        <f t="shared" si="43"/>
        <v>6.0422904191616666E-2</v>
      </c>
      <c r="Z150" s="159">
        <f t="shared" si="69"/>
        <v>2.160243828009328E-2</v>
      </c>
    </row>
    <row r="151" spans="1:26" x14ac:dyDescent="0.25">
      <c r="A151" s="161" t="s">
        <v>103</v>
      </c>
      <c r="B151" s="162" t="s">
        <v>103</v>
      </c>
      <c r="C151" s="163">
        <v>6183</v>
      </c>
      <c r="D151" s="163">
        <v>3239</v>
      </c>
      <c r="E151" s="163">
        <v>4159</v>
      </c>
      <c r="F151" s="163">
        <v>6621</v>
      </c>
      <c r="G151" s="163">
        <v>5819</v>
      </c>
      <c r="H151" s="164">
        <f>IFERROR(G151/F151-1,"-")</f>
        <v>-0.12112973871016464</v>
      </c>
      <c r="I151" s="165">
        <f t="shared" si="63"/>
        <v>-5.8871098172408209E-2</v>
      </c>
      <c r="J151" s="164">
        <f>G151/G$9</f>
        <v>7.8805098563929765E-3</v>
      </c>
      <c r="K151" s="163">
        <v>26435</v>
      </c>
      <c r="L151" s="163">
        <v>11144</v>
      </c>
      <c r="M151" s="163">
        <v>28141</v>
      </c>
      <c r="N151" s="163">
        <v>34603</v>
      </c>
      <c r="O151" s="163">
        <v>36698</v>
      </c>
      <c r="P151" s="164">
        <f>IFERROR(O151/N151-1,"-")</f>
        <v>6.0543883478311189E-2</v>
      </c>
      <c r="Q151" s="165">
        <f t="shared" ref="Q151:Q161" si="70">IFERROR(O151/K151-1,"-")</f>
        <v>0.38823529411764701</v>
      </c>
      <c r="R151" s="164">
        <f>O151/O$9</f>
        <v>1.095412330298846E-2</v>
      </c>
      <c r="S151" s="163">
        <v>32618</v>
      </c>
      <c r="T151" s="163">
        <v>14383</v>
      </c>
      <c r="U151" s="163">
        <v>32300</v>
      </c>
      <c r="V151" s="163">
        <v>41224</v>
      </c>
      <c r="W151" s="163">
        <v>42517</v>
      </c>
      <c r="X151" s="164">
        <f>IFERROR(W151/V151-1,"-")</f>
        <v>3.1365224141276959E-2</v>
      </c>
      <c r="Y151" s="165">
        <f t="shared" ref="Y151:Y161" si="71">IFERROR(W151/S151-1,"-")</f>
        <v>0.30348273959163663</v>
      </c>
      <c r="Z151" s="164">
        <f t="shared" si="69"/>
        <v>1.7383994131421918E-2</v>
      </c>
    </row>
    <row r="152" spans="1:26" x14ac:dyDescent="0.25">
      <c r="A152" s="161" t="s">
        <v>100</v>
      </c>
      <c r="B152" s="162" t="s">
        <v>100</v>
      </c>
      <c r="C152" s="163">
        <v>11229</v>
      </c>
      <c r="D152" s="163">
        <v>4959</v>
      </c>
      <c r="E152" s="163">
        <v>3980</v>
      </c>
      <c r="F152" s="163">
        <v>11387</v>
      </c>
      <c r="G152" s="163">
        <v>11864</v>
      </c>
      <c r="H152" s="164">
        <f>IFERROR(G152/F152-1,"-")</f>
        <v>4.1889874418196138E-2</v>
      </c>
      <c r="I152" s="165">
        <f t="shared" si="63"/>
        <v>5.6550004452756264E-2</v>
      </c>
      <c r="J152" s="164">
        <f>G152/G$9</f>
        <v>1.6067085227057274E-2</v>
      </c>
      <c r="K152" s="163">
        <v>9593</v>
      </c>
      <c r="L152" s="163">
        <v>2501</v>
      </c>
      <c r="M152" s="163">
        <v>3858</v>
      </c>
      <c r="N152" s="163">
        <v>4021</v>
      </c>
      <c r="O152" s="163">
        <v>2288</v>
      </c>
      <c r="P152" s="164">
        <f>IFERROR(O152/N152-1,"-")</f>
        <v>-0.43098731658791345</v>
      </c>
      <c r="Q152" s="165">
        <f t="shared" si="70"/>
        <v>-0.76149275513395187</v>
      </c>
      <c r="R152" s="164">
        <f>O152/O$9</f>
        <v>6.8295367914430203E-4</v>
      </c>
      <c r="S152" s="163">
        <v>20822</v>
      </c>
      <c r="T152" s="163">
        <v>7460</v>
      </c>
      <c r="U152" s="163">
        <v>7838</v>
      </c>
      <c r="V152" s="163">
        <v>15408</v>
      </c>
      <c r="W152" s="163">
        <v>14152</v>
      </c>
      <c r="X152" s="164">
        <f>IFERROR(W152/V152-1,"-")</f>
        <v>-8.1516095534787114E-2</v>
      </c>
      <c r="Y152" s="165">
        <f t="shared" si="71"/>
        <v>-0.32033426183844016</v>
      </c>
      <c r="Z152" s="164">
        <f t="shared" si="69"/>
        <v>4.2184441486713626E-3</v>
      </c>
    </row>
    <row r="153" spans="1:26" x14ac:dyDescent="0.25">
      <c r="A153" s="1" t="s">
        <v>146</v>
      </c>
      <c r="B153" s="157" t="s">
        <v>107</v>
      </c>
      <c r="C153" s="158">
        <v>10107</v>
      </c>
      <c r="D153" s="158">
        <v>3648</v>
      </c>
      <c r="E153" s="158">
        <v>7050</v>
      </c>
      <c r="F153" s="158">
        <v>12362</v>
      </c>
      <c r="G153" s="158">
        <v>13012</v>
      </c>
      <c r="H153" s="159">
        <f>IFERROR(G153/F153-1,"-")</f>
        <v>5.25804885940786E-2</v>
      </c>
      <c r="I153" s="160">
        <f t="shared" si="63"/>
        <v>0.28742455723755822</v>
      </c>
      <c r="J153" s="159">
        <f>G153/G$9</f>
        <v>1.762178969778062E-2</v>
      </c>
      <c r="K153" s="158">
        <v>58069</v>
      </c>
      <c r="L153" s="158">
        <v>16558</v>
      </c>
      <c r="M153" s="158">
        <v>23600</v>
      </c>
      <c r="N153" s="158">
        <v>39074</v>
      </c>
      <c r="O153" s="158">
        <v>44061</v>
      </c>
      <c r="P153" s="159">
        <f>IFERROR(O153/N153-1,"-")</f>
        <v>0.12762962583815329</v>
      </c>
      <c r="Q153" s="160">
        <f t="shared" si="70"/>
        <v>-0.24123026055210184</v>
      </c>
      <c r="R153" s="159">
        <f>O153/O$9</f>
        <v>1.3151932717122854E-2</v>
      </c>
      <c r="S153" s="158">
        <v>68176</v>
      </c>
      <c r="T153" s="158">
        <v>20206</v>
      </c>
      <c r="U153" s="158">
        <v>30650</v>
      </c>
      <c r="V153" s="158">
        <v>51436</v>
      </c>
      <c r="W153" s="158">
        <v>57073</v>
      </c>
      <c r="X153" s="159">
        <f>IFERROR(W153/V153-1,"-")</f>
        <v>0.10959250330507819</v>
      </c>
      <c r="Y153" s="160">
        <f t="shared" si="71"/>
        <v>-0.16285789720722832</v>
      </c>
      <c r="Z153" s="159">
        <f t="shared" si="69"/>
        <v>1.6495957279507176E-2</v>
      </c>
    </row>
    <row r="154" spans="1:26" x14ac:dyDescent="0.25">
      <c r="A154" s="161" t="s">
        <v>110</v>
      </c>
      <c r="B154" s="162" t="s">
        <v>110</v>
      </c>
      <c r="C154" s="163">
        <v>1074</v>
      </c>
      <c r="D154" s="163">
        <v>434</v>
      </c>
      <c r="E154" s="163">
        <v>401</v>
      </c>
      <c r="F154" s="163">
        <v>974</v>
      </c>
      <c r="G154" s="163">
        <v>983</v>
      </c>
      <c r="H154" s="164">
        <f t="shared" ref="H154:H161" si="72">IFERROR(G154/F154-1,"-")</f>
        <v>9.2402464065708401E-3</v>
      </c>
      <c r="I154" s="165">
        <f t="shared" si="63"/>
        <v>-8.472998137802612E-2</v>
      </c>
      <c r="J154" s="164">
        <f t="shared" ref="J154:J161" si="73">G154/G$9</f>
        <v>1.3312495598615391E-3</v>
      </c>
      <c r="K154" s="163">
        <v>20546</v>
      </c>
      <c r="L154" s="163">
        <v>5335</v>
      </c>
      <c r="M154" s="163">
        <v>5197</v>
      </c>
      <c r="N154" s="163">
        <v>18197</v>
      </c>
      <c r="O154" s="163">
        <v>17767</v>
      </c>
      <c r="P154" s="164">
        <f t="shared" ref="P154:P161" si="74">IFERROR(O154/N154-1,"-")</f>
        <v>-2.3630268725614134E-2</v>
      </c>
      <c r="Q154" s="165">
        <f t="shared" si="70"/>
        <v>-0.13525747104059183</v>
      </c>
      <c r="R154" s="164">
        <f t="shared" ref="R154:R161" si="75">O154/O$9</f>
        <v>5.3033382942993066E-3</v>
      </c>
      <c r="S154" s="163">
        <v>21620</v>
      </c>
      <c r="T154" s="163">
        <v>5769</v>
      </c>
      <c r="U154" s="163">
        <v>5598</v>
      </c>
      <c r="V154" s="163">
        <v>19171</v>
      </c>
      <c r="W154" s="163">
        <v>18750</v>
      </c>
      <c r="X154" s="164">
        <f t="shared" ref="X154:X161" si="76">IFERROR(W154/V154-1,"-")</f>
        <v>-2.1960252464660157E-2</v>
      </c>
      <c r="Y154" s="165">
        <f t="shared" si="71"/>
        <v>-0.13274745605920446</v>
      </c>
      <c r="Z154" s="164">
        <f t="shared" si="69"/>
        <v>3.0128668466780158E-3</v>
      </c>
    </row>
    <row r="155" spans="1:26" x14ac:dyDescent="0.25">
      <c r="A155" s="161" t="s">
        <v>113</v>
      </c>
      <c r="B155" s="162" t="s">
        <v>113</v>
      </c>
      <c r="C155" s="163">
        <v>1972</v>
      </c>
      <c r="D155" s="163">
        <v>651</v>
      </c>
      <c r="E155" s="163">
        <v>1400</v>
      </c>
      <c r="F155" s="163">
        <v>2438</v>
      </c>
      <c r="G155" s="163">
        <v>2568</v>
      </c>
      <c r="H155" s="164">
        <f t="shared" si="72"/>
        <v>5.3322395406070644E-2</v>
      </c>
      <c r="I155" s="165">
        <f t="shared" si="63"/>
        <v>0.30223123732251511</v>
      </c>
      <c r="J155" s="164">
        <f t="shared" si="73"/>
        <v>3.4777709763219051E-3</v>
      </c>
      <c r="K155" s="163">
        <v>14400</v>
      </c>
      <c r="L155" s="163">
        <v>3972</v>
      </c>
      <c r="M155" s="163">
        <v>6636</v>
      </c>
      <c r="N155" s="163">
        <v>7498</v>
      </c>
      <c r="O155" s="163">
        <v>7764</v>
      </c>
      <c r="P155" s="164">
        <f t="shared" si="74"/>
        <v>3.5476126967191268E-2</v>
      </c>
      <c r="Q155" s="165">
        <f t="shared" si="70"/>
        <v>-0.46083333333333332</v>
      </c>
      <c r="R155" s="164">
        <f t="shared" si="75"/>
        <v>2.3175054042291789E-3</v>
      </c>
      <c r="S155" s="163">
        <v>16372</v>
      </c>
      <c r="T155" s="163">
        <v>4623</v>
      </c>
      <c r="U155" s="163">
        <v>8036</v>
      </c>
      <c r="V155" s="163">
        <v>9936</v>
      </c>
      <c r="W155" s="163">
        <v>10332</v>
      </c>
      <c r="X155" s="164">
        <f t="shared" si="76"/>
        <v>3.9855072463768071E-2</v>
      </c>
      <c r="Y155" s="165">
        <f t="shared" si="71"/>
        <v>-0.36892255069631075</v>
      </c>
      <c r="Z155" s="164">
        <f t="shared" si="69"/>
        <v>4.325008570901131E-3</v>
      </c>
    </row>
    <row r="156" spans="1:26" x14ac:dyDescent="0.25">
      <c r="A156" s="161" t="s">
        <v>116</v>
      </c>
      <c r="B156" s="162" t="s">
        <v>116</v>
      </c>
      <c r="C156" s="163">
        <v>1295</v>
      </c>
      <c r="D156" s="163">
        <v>563</v>
      </c>
      <c r="E156" s="163">
        <v>1370</v>
      </c>
      <c r="F156" s="163">
        <v>2211</v>
      </c>
      <c r="G156" s="163">
        <v>2245</v>
      </c>
      <c r="H156" s="164">
        <f t="shared" si="72"/>
        <v>1.5377657168701875E-2</v>
      </c>
      <c r="I156" s="165">
        <f t="shared" si="63"/>
        <v>0.73359073359073368</v>
      </c>
      <c r="J156" s="164">
        <f t="shared" si="73"/>
        <v>3.0403410599075843E-3</v>
      </c>
      <c r="K156" s="163">
        <v>8444</v>
      </c>
      <c r="L156" s="163">
        <v>1717</v>
      </c>
      <c r="M156" s="163">
        <v>3754</v>
      </c>
      <c r="N156" s="163">
        <v>4261</v>
      </c>
      <c r="O156" s="163">
        <v>7004</v>
      </c>
      <c r="P156" s="164">
        <f t="shared" si="74"/>
        <v>0.6437455996245014</v>
      </c>
      <c r="Q156" s="165">
        <f t="shared" si="70"/>
        <v>-0.17053529133112266</v>
      </c>
      <c r="R156" s="164">
        <f t="shared" si="75"/>
        <v>2.0906501611567705E-3</v>
      </c>
      <c r="S156" s="163">
        <v>9739</v>
      </c>
      <c r="T156" s="163">
        <v>2280</v>
      </c>
      <c r="U156" s="163">
        <v>5124</v>
      </c>
      <c r="V156" s="163">
        <v>6472</v>
      </c>
      <c r="W156" s="163">
        <v>9249</v>
      </c>
      <c r="X156" s="164">
        <f t="shared" si="76"/>
        <v>0.42907911001236099</v>
      </c>
      <c r="Y156" s="165">
        <f t="shared" si="71"/>
        <v>-5.0313173837149616E-2</v>
      </c>
      <c r="Z156" s="164">
        <f t="shared" si="69"/>
        <v>2.7577580783097804E-3</v>
      </c>
    </row>
    <row r="157" spans="1:26" x14ac:dyDescent="0.25">
      <c r="A157" s="161" t="s">
        <v>123</v>
      </c>
      <c r="B157" s="162" t="s">
        <v>123</v>
      </c>
      <c r="C157" s="163">
        <v>534</v>
      </c>
      <c r="D157" s="163">
        <v>250</v>
      </c>
      <c r="E157" s="163">
        <v>317</v>
      </c>
      <c r="F157" s="163">
        <v>761</v>
      </c>
      <c r="G157" s="163">
        <v>634</v>
      </c>
      <c r="H157" s="164">
        <f t="shared" si="72"/>
        <v>-0.16688567674113008</v>
      </c>
      <c r="I157" s="165">
        <f t="shared" si="63"/>
        <v>0.18726591760299627</v>
      </c>
      <c r="J157" s="164">
        <f t="shared" si="73"/>
        <v>8.5860856658414632E-4</v>
      </c>
      <c r="K157" s="163">
        <v>1018</v>
      </c>
      <c r="L157" s="163">
        <v>328</v>
      </c>
      <c r="M157" s="163">
        <v>589</v>
      </c>
      <c r="N157" s="163">
        <v>856</v>
      </c>
      <c r="O157" s="163">
        <v>868</v>
      </c>
      <c r="P157" s="164">
        <f t="shared" si="74"/>
        <v>1.4018691588784993E-2</v>
      </c>
      <c r="Q157" s="165">
        <f t="shared" si="70"/>
        <v>-0.1473477406679764</v>
      </c>
      <c r="R157" s="164">
        <f t="shared" si="75"/>
        <v>2.5909256708796073E-4</v>
      </c>
      <c r="S157" s="163">
        <v>1552</v>
      </c>
      <c r="T157" s="163">
        <v>578</v>
      </c>
      <c r="U157" s="163">
        <v>906</v>
      </c>
      <c r="V157" s="163">
        <v>1617</v>
      </c>
      <c r="W157" s="163">
        <v>1502</v>
      </c>
      <c r="X157" s="164">
        <f t="shared" si="76"/>
        <v>-7.1119356833642566E-2</v>
      </c>
      <c r="Y157" s="165">
        <f t="shared" si="71"/>
        <v>-3.2216494845360821E-2</v>
      </c>
      <c r="Z157" s="164">
        <f t="shared" si="69"/>
        <v>4.8761296232409471E-4</v>
      </c>
    </row>
    <row r="158" spans="1:26" x14ac:dyDescent="0.25">
      <c r="A158" s="161" t="s">
        <v>119</v>
      </c>
      <c r="B158" s="162" t="s">
        <v>119</v>
      </c>
      <c r="C158" s="163">
        <v>433</v>
      </c>
      <c r="D158" s="163">
        <v>236</v>
      </c>
      <c r="E158" s="163">
        <v>351</v>
      </c>
      <c r="F158" s="163">
        <v>597</v>
      </c>
      <c r="G158" s="163">
        <v>569</v>
      </c>
      <c r="H158" s="164">
        <f t="shared" si="72"/>
        <v>-4.6901172529313251E-2</v>
      </c>
      <c r="I158" s="165">
        <f t="shared" si="63"/>
        <v>0.31408775981524251</v>
      </c>
      <c r="J158" s="164">
        <f t="shared" si="73"/>
        <v>7.7058087442646568E-4</v>
      </c>
      <c r="K158" s="163">
        <v>2553</v>
      </c>
      <c r="L158" s="163">
        <v>1262</v>
      </c>
      <c r="M158" s="163">
        <v>1393</v>
      </c>
      <c r="N158" s="163">
        <v>2346</v>
      </c>
      <c r="O158" s="163">
        <v>2305</v>
      </c>
      <c r="P158" s="164">
        <f t="shared" si="74"/>
        <v>-1.7476555839727181E-2</v>
      </c>
      <c r="Q158" s="165">
        <f t="shared" si="70"/>
        <v>-9.7140618879749341E-2</v>
      </c>
      <c r="R158" s="164">
        <f t="shared" si="75"/>
        <v>6.8802807273934269E-4</v>
      </c>
      <c r="S158" s="163">
        <v>2986</v>
      </c>
      <c r="T158" s="163">
        <v>1498</v>
      </c>
      <c r="U158" s="163">
        <v>1744</v>
      </c>
      <c r="V158" s="163">
        <v>2943</v>
      </c>
      <c r="W158" s="163">
        <v>2874</v>
      </c>
      <c r="X158" s="164">
        <f t="shared" si="76"/>
        <v>-2.3445463812436285E-2</v>
      </c>
      <c r="Y158" s="165">
        <f t="shared" si="71"/>
        <v>-3.7508372404554624E-2</v>
      </c>
      <c r="Z158" s="164">
        <f t="shared" si="69"/>
        <v>9.386280422662485E-4</v>
      </c>
    </row>
    <row r="159" spans="1:26" x14ac:dyDescent="0.25">
      <c r="A159" s="161" t="s">
        <v>128</v>
      </c>
      <c r="B159" s="162" t="s">
        <v>128</v>
      </c>
      <c r="C159" s="163">
        <v>159</v>
      </c>
      <c r="D159" s="163">
        <v>58</v>
      </c>
      <c r="E159" s="163">
        <v>71</v>
      </c>
      <c r="F159" s="163">
        <v>195</v>
      </c>
      <c r="G159" s="163">
        <v>156</v>
      </c>
      <c r="H159" s="164">
        <f t="shared" si="72"/>
        <v>-0.19999999999999996</v>
      </c>
      <c r="I159" s="165">
        <f t="shared" si="63"/>
        <v>-1.8867924528301883E-2</v>
      </c>
      <c r="J159" s="164">
        <f t="shared" si="73"/>
        <v>2.1126646117843349E-4</v>
      </c>
      <c r="K159" s="163">
        <v>251</v>
      </c>
      <c r="L159" s="163">
        <v>174</v>
      </c>
      <c r="M159" s="163">
        <v>211</v>
      </c>
      <c r="N159" s="163">
        <v>277</v>
      </c>
      <c r="O159" s="163">
        <v>276</v>
      </c>
      <c r="P159" s="164">
        <f t="shared" si="74"/>
        <v>-3.6101083032491488E-3</v>
      </c>
      <c r="Q159" s="165">
        <f t="shared" si="70"/>
        <v>9.960159362549792E-2</v>
      </c>
      <c r="R159" s="164">
        <f t="shared" si="75"/>
        <v>8.2384272484190284E-5</v>
      </c>
      <c r="S159" s="163">
        <v>410</v>
      </c>
      <c r="T159" s="163">
        <v>232</v>
      </c>
      <c r="U159" s="163">
        <v>282</v>
      </c>
      <c r="V159" s="163">
        <v>472</v>
      </c>
      <c r="W159" s="163">
        <v>432</v>
      </c>
      <c r="X159" s="164">
        <f t="shared" si="76"/>
        <v>-8.4745762711864403E-2</v>
      </c>
      <c r="Y159" s="165">
        <f t="shared" si="71"/>
        <v>5.3658536585365901E-2</v>
      </c>
      <c r="Z159" s="164">
        <f t="shared" si="69"/>
        <v>1.5177357105451955E-4</v>
      </c>
    </row>
    <row r="160" spans="1:26" x14ac:dyDescent="0.25">
      <c r="A160" s="161" t="s">
        <v>131</v>
      </c>
      <c r="B160" s="162" t="s">
        <v>131</v>
      </c>
      <c r="C160" s="163">
        <v>218</v>
      </c>
      <c r="D160" s="163">
        <v>70</v>
      </c>
      <c r="E160" s="163">
        <v>84</v>
      </c>
      <c r="F160" s="163">
        <v>99</v>
      </c>
      <c r="G160" s="163">
        <v>155</v>
      </c>
      <c r="H160" s="164">
        <f t="shared" si="72"/>
        <v>0.56565656565656575</v>
      </c>
      <c r="I160" s="165">
        <f t="shared" si="63"/>
        <v>-0.28899082568807344</v>
      </c>
      <c r="J160" s="164">
        <f t="shared" si="73"/>
        <v>2.0991218899139226E-4</v>
      </c>
      <c r="K160" s="163">
        <v>755</v>
      </c>
      <c r="L160" s="163">
        <v>228</v>
      </c>
      <c r="M160" s="163">
        <v>362</v>
      </c>
      <c r="N160" s="163">
        <v>555</v>
      </c>
      <c r="O160" s="163">
        <v>677</v>
      </c>
      <c r="P160" s="164">
        <f t="shared" si="74"/>
        <v>0.2198198198198198</v>
      </c>
      <c r="Q160" s="165">
        <f t="shared" si="70"/>
        <v>-0.10331125827814569</v>
      </c>
      <c r="R160" s="164">
        <f t="shared" si="75"/>
        <v>2.0208026257897399E-4</v>
      </c>
      <c r="S160" s="163">
        <v>973</v>
      </c>
      <c r="T160" s="163">
        <v>298</v>
      </c>
      <c r="U160" s="163">
        <v>446</v>
      </c>
      <c r="V160" s="163">
        <v>654</v>
      </c>
      <c r="W160" s="163">
        <v>832</v>
      </c>
      <c r="X160" s="164">
        <f t="shared" si="76"/>
        <v>0.27217125382262997</v>
      </c>
      <c r="Y160" s="165">
        <f t="shared" si="71"/>
        <v>-0.14491264131551906</v>
      </c>
      <c r="Z160" s="164">
        <f t="shared" si="69"/>
        <v>2.4003905209331815E-4</v>
      </c>
    </row>
    <row r="161" spans="1:26" x14ac:dyDescent="0.25">
      <c r="A161" s="167" t="s">
        <v>145</v>
      </c>
      <c r="B161" s="168" t="s">
        <v>145</v>
      </c>
      <c r="C161" s="169">
        <f>C153-SUM(C154:C160)</f>
        <v>4422</v>
      </c>
      <c r="D161" s="169">
        <f>D153-SUM(D154:D160)</f>
        <v>1386</v>
      </c>
      <c r="E161" s="169">
        <f>E153-SUM(E154:E160)</f>
        <v>3056</v>
      </c>
      <c r="F161" s="169">
        <f>F153-SUM(F154:F160)</f>
        <v>5087</v>
      </c>
      <c r="G161" s="169">
        <f>G153-SUM(G154:G160)</f>
        <v>5702</v>
      </c>
      <c r="H161" s="170">
        <f t="shared" si="72"/>
        <v>0.12089640259484957</v>
      </c>
      <c r="I161" s="171">
        <f t="shared" si="63"/>
        <v>0.28946178199909545</v>
      </c>
      <c r="J161" s="170">
        <f t="shared" si="73"/>
        <v>7.7220600105091519E-3</v>
      </c>
      <c r="K161" s="169">
        <f>K153-SUM(K154:K160)</f>
        <v>10102</v>
      </c>
      <c r="L161" s="169">
        <f>L153-SUM(L154:L160)</f>
        <v>3542</v>
      </c>
      <c r="M161" s="169">
        <f>M153-SUM(M154:M160)</f>
        <v>5458</v>
      </c>
      <c r="N161" s="169">
        <f>N153-SUM(N154:N160)</f>
        <v>5084</v>
      </c>
      <c r="O161" s="169">
        <f>O153-SUM(O154:O160)</f>
        <v>7400</v>
      </c>
      <c r="P161" s="170">
        <f t="shared" si="74"/>
        <v>0.45554681353265147</v>
      </c>
      <c r="Q161" s="171">
        <f t="shared" si="70"/>
        <v>-0.26747178776479907</v>
      </c>
      <c r="R161" s="170">
        <f t="shared" si="75"/>
        <v>2.2088536825471306E-3</v>
      </c>
      <c r="S161" s="169">
        <f>S153-SUM(S154:S160)</f>
        <v>14524</v>
      </c>
      <c r="T161" s="169">
        <f>T153-SUM(T154:T160)</f>
        <v>4928</v>
      </c>
      <c r="U161" s="169">
        <f>U153-SUM(U154:U160)</f>
        <v>8514</v>
      </c>
      <c r="V161" s="169">
        <f>V153-SUM(V154:V160)</f>
        <v>10171</v>
      </c>
      <c r="W161" s="169">
        <f>W153-SUM(W154:W160)</f>
        <v>13102</v>
      </c>
      <c r="X161" s="170">
        <f t="shared" si="76"/>
        <v>0.28817225444892336</v>
      </c>
      <c r="Y161" s="171">
        <f t="shared" si="71"/>
        <v>-9.7906912696226978E-2</v>
      </c>
      <c r="Z161" s="170">
        <f t="shared" si="69"/>
        <v>4.5822701558800687E-3</v>
      </c>
    </row>
    <row r="162" spans="1:26" ht="6" customHeight="1" x14ac:dyDescent="0.25">
      <c r="C162" s="79"/>
      <c r="D162" s="79"/>
      <c r="E162" s="79"/>
      <c r="F162" s="79"/>
      <c r="G162" s="79"/>
      <c r="H162" s="79"/>
      <c r="K162" s="79"/>
      <c r="L162" s="79"/>
      <c r="M162" s="79"/>
      <c r="N162" s="79"/>
      <c r="O162" s="79"/>
      <c r="P162" s="79"/>
      <c r="S162" s="79"/>
      <c r="T162" s="79"/>
      <c r="U162" s="79"/>
      <c r="V162" s="79"/>
      <c r="W162" s="79"/>
      <c r="X162" s="79"/>
    </row>
    <row r="163" spans="1:26" ht="6" customHeigh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</row>
    <row r="164" spans="1:26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5"/>
      <c r="R164" s="105"/>
      <c r="S164" s="105"/>
      <c r="T164" s="105"/>
      <c r="U164" s="105"/>
      <c r="V164" s="105"/>
      <c r="W164" s="105"/>
      <c r="X164" s="105"/>
      <c r="Y164" s="105"/>
      <c r="Z164" s="105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502C92-1A21-4D46-8285-F25C97279CE9}">
  <sheetPr>
    <tabColor theme="8" tint="0.59999389629810485"/>
  </sheetPr>
  <dimension ref="A4:N76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4" max="14" width="12" customWidth="1"/>
  </cols>
  <sheetData>
    <row r="4" spans="2:14" ht="21.75" thickBot="1" x14ac:dyDescent="0.3">
      <c r="B4" s="263" t="s">
        <v>216</v>
      </c>
      <c r="C4" s="263"/>
      <c r="D4" s="263"/>
      <c r="E4" s="263"/>
      <c r="F4" s="263"/>
      <c r="G4" s="263"/>
      <c r="H4" s="263"/>
      <c r="I4" s="263"/>
      <c r="J4" s="263"/>
      <c r="K4" s="263"/>
      <c r="L4" s="263"/>
      <c r="M4" s="263"/>
      <c r="N4" s="12"/>
    </row>
    <row r="5" spans="2:14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4" ht="45" x14ac:dyDescent="0.25">
      <c r="B6" s="4"/>
      <c r="C6" s="4"/>
      <c r="D6" s="4"/>
      <c r="E6" s="13" t="s">
        <v>217</v>
      </c>
      <c r="F6" s="13" t="s">
        <v>218</v>
      </c>
      <c r="G6" s="13" t="s">
        <v>219</v>
      </c>
      <c r="H6" s="13" t="s">
        <v>220</v>
      </c>
      <c r="I6" s="13" t="s">
        <v>221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noviembre 2024</v>
      </c>
    </row>
    <row r="7" spans="2:14" x14ac:dyDescent="0.25">
      <c r="B7" s="264" t="s">
        <v>46</v>
      </c>
      <c r="C7" s="267" t="s">
        <v>8</v>
      </c>
      <c r="D7" s="15" t="s">
        <v>30</v>
      </c>
      <c r="E7" s="16">
        <v>4580</v>
      </c>
      <c r="F7" s="16">
        <v>2997</v>
      </c>
      <c r="G7" s="16">
        <v>4018</v>
      </c>
      <c r="H7" s="16">
        <v>4366</v>
      </c>
      <c r="I7" s="16">
        <v>3262</v>
      </c>
      <c r="J7" s="17">
        <f>I7/H7-1</f>
        <v>-0.25286303252404951</v>
      </c>
      <c r="K7" s="16">
        <f>I7-H7</f>
        <v>-1104</v>
      </c>
      <c r="L7" s="17">
        <f>I7/E7-1</f>
        <v>-0.28777292576419211</v>
      </c>
      <c r="M7" s="16">
        <f>I7-E7</f>
        <v>-1318</v>
      </c>
      <c r="N7" s="18">
        <f>I7/$I$7</f>
        <v>1</v>
      </c>
    </row>
    <row r="8" spans="2:14" x14ac:dyDescent="0.25">
      <c r="B8" s="265"/>
      <c r="C8" s="268"/>
      <c r="D8" s="19" t="s">
        <v>31</v>
      </c>
      <c r="E8" s="20">
        <v>3908</v>
      </c>
      <c r="F8" s="20">
        <v>2997</v>
      </c>
      <c r="G8" s="20">
        <v>3973</v>
      </c>
      <c r="H8" s="20">
        <v>4299</v>
      </c>
      <c r="I8" s="20">
        <v>3199</v>
      </c>
      <c r="J8" s="21">
        <f t="shared" ref="J8:J20" si="0">I8/H8-1</f>
        <v>-0.25587345894394042</v>
      </c>
      <c r="K8" s="20">
        <f t="shared" ref="K8:K17" si="1">I8-H8</f>
        <v>-1100</v>
      </c>
      <c r="L8" s="21">
        <f t="shared" ref="L8:L20" si="2">I8/E8-1</f>
        <v>-0.18142272262026615</v>
      </c>
      <c r="M8" s="20">
        <f t="shared" ref="M8:M17" si="3">I8-E8</f>
        <v>-709</v>
      </c>
      <c r="N8" s="22">
        <f>I8/$I$7</f>
        <v>0.98068669527897001</v>
      </c>
    </row>
    <row r="9" spans="2:14" x14ac:dyDescent="0.25">
      <c r="B9" s="265"/>
      <c r="C9" s="269"/>
      <c r="D9" s="23" t="s">
        <v>32</v>
      </c>
      <c r="E9" s="24">
        <v>672</v>
      </c>
      <c r="F9" s="24">
        <v>0</v>
      </c>
      <c r="G9" s="24">
        <v>0</v>
      </c>
      <c r="H9" s="24">
        <v>0</v>
      </c>
      <c r="I9" s="24">
        <v>0</v>
      </c>
      <c r="J9" s="25" t="str">
        <f>IFERROR(I9/H9-1,"-")</f>
        <v>-</v>
      </c>
      <c r="K9" s="24">
        <f>IFERROR(I9-H9,"-")</f>
        <v>0</v>
      </c>
      <c r="L9" s="25">
        <f>IFERROR(I9/E9-1,"-")</f>
        <v>-1</v>
      </c>
      <c r="M9" s="24">
        <f>IFERROR(I9-E9,"-")</f>
        <v>-672</v>
      </c>
      <c r="N9" s="25">
        <f>IFERROR(I9/$I$7,"-")</f>
        <v>0</v>
      </c>
    </row>
    <row r="10" spans="2:14" x14ac:dyDescent="0.25">
      <c r="B10" s="265"/>
      <c r="C10" s="270" t="s">
        <v>33</v>
      </c>
      <c r="D10" s="26" t="s">
        <v>30</v>
      </c>
      <c r="E10" s="27">
        <v>5082</v>
      </c>
      <c r="F10" s="27">
        <v>3386</v>
      </c>
      <c r="G10" s="27">
        <v>4319</v>
      </c>
      <c r="H10" s="27">
        <v>4906</v>
      </c>
      <c r="I10" s="27">
        <v>3729</v>
      </c>
      <c r="J10" s="28">
        <f t="shared" si="0"/>
        <v>-0.23991031390134532</v>
      </c>
      <c r="K10" s="27">
        <f t="shared" si="1"/>
        <v>-1177</v>
      </c>
      <c r="L10" s="28">
        <f t="shared" si="2"/>
        <v>-0.26623376623376627</v>
      </c>
      <c r="M10" s="27">
        <f t="shared" si="3"/>
        <v>-1353</v>
      </c>
      <c r="N10" s="18">
        <f>I10/$I$10</f>
        <v>1</v>
      </c>
    </row>
    <row r="11" spans="2:14" x14ac:dyDescent="0.25">
      <c r="B11" s="265"/>
      <c r="C11" s="271"/>
      <c r="D11" s="4" t="s">
        <v>31</v>
      </c>
      <c r="E11" s="29">
        <v>4293</v>
      </c>
      <c r="F11" s="29">
        <v>3386</v>
      </c>
      <c r="G11" s="29">
        <v>4273</v>
      </c>
      <c r="H11" s="29">
        <v>4825</v>
      </c>
      <c r="I11" s="29">
        <v>3666</v>
      </c>
      <c r="J11" s="30">
        <f t="shared" si="0"/>
        <v>-0.24020725388601039</v>
      </c>
      <c r="K11" s="29">
        <f t="shared" si="1"/>
        <v>-1159</v>
      </c>
      <c r="L11" s="30">
        <f t="shared" si="2"/>
        <v>-0.14605171208944789</v>
      </c>
      <c r="M11" s="29">
        <f t="shared" si="3"/>
        <v>-627</v>
      </c>
      <c r="N11" s="31">
        <f>I11/$I$10</f>
        <v>0.98310539018503618</v>
      </c>
    </row>
    <row r="12" spans="2:14" x14ac:dyDescent="0.25">
      <c r="B12" s="265"/>
      <c r="C12" s="272"/>
      <c r="D12" s="32" t="s">
        <v>32</v>
      </c>
      <c r="E12" s="33">
        <v>789</v>
      </c>
      <c r="F12" s="33">
        <v>0</v>
      </c>
      <c r="G12" s="33">
        <v>0</v>
      </c>
      <c r="H12" s="33">
        <v>0</v>
      </c>
      <c r="I12" s="33">
        <v>0</v>
      </c>
      <c r="J12" s="34" t="str">
        <f>IFERROR(I12/H12-1,"-")</f>
        <v>-</v>
      </c>
      <c r="K12" s="33">
        <f>IFERROR(I12-H12,"-")</f>
        <v>0</v>
      </c>
      <c r="L12" s="34">
        <f>IFERROR(I12/E12-1,"-")</f>
        <v>-1</v>
      </c>
      <c r="M12" s="33">
        <f>IFERROR(I12-E12,"-")</f>
        <v>-789</v>
      </c>
      <c r="N12" s="34">
        <f>IFERROR(I12/$I$10,"-")</f>
        <v>0</v>
      </c>
    </row>
    <row r="13" spans="2:14" x14ac:dyDescent="0.25">
      <c r="B13" s="265"/>
      <c r="C13" s="267" t="s">
        <v>21</v>
      </c>
      <c r="D13" s="15" t="s">
        <v>30</v>
      </c>
      <c r="E13" s="16">
        <v>22771</v>
      </c>
      <c r="F13" s="16">
        <v>16459</v>
      </c>
      <c r="G13" s="16">
        <v>16513</v>
      </c>
      <c r="H13" s="16">
        <v>20095</v>
      </c>
      <c r="I13" s="16">
        <v>15945</v>
      </c>
      <c r="J13" s="17">
        <f t="shared" si="0"/>
        <v>-0.20651903458571785</v>
      </c>
      <c r="K13" s="16">
        <f t="shared" si="1"/>
        <v>-4150</v>
      </c>
      <c r="L13" s="17">
        <f t="shared" si="2"/>
        <v>-0.29976724781520359</v>
      </c>
      <c r="M13" s="16">
        <f t="shared" si="3"/>
        <v>-6826</v>
      </c>
      <c r="N13" s="18">
        <f>I13/$I$13</f>
        <v>1</v>
      </c>
    </row>
    <row r="14" spans="2:14" x14ac:dyDescent="0.25">
      <c r="B14" s="265"/>
      <c r="C14" s="268"/>
      <c r="D14" s="19" t="s">
        <v>31</v>
      </c>
      <c r="E14" s="20">
        <v>17956</v>
      </c>
      <c r="F14" s="20">
        <v>16459</v>
      </c>
      <c r="G14" s="20">
        <v>16231</v>
      </c>
      <c r="H14" s="20">
        <v>19598</v>
      </c>
      <c r="I14" s="20">
        <v>15543</v>
      </c>
      <c r="J14" s="21">
        <f t="shared" si="0"/>
        <v>-0.20690886825186239</v>
      </c>
      <c r="K14" s="20">
        <f t="shared" si="1"/>
        <v>-4055</v>
      </c>
      <c r="L14" s="21">
        <f t="shared" si="2"/>
        <v>-0.13438404989975494</v>
      </c>
      <c r="M14" s="20">
        <f t="shared" si="3"/>
        <v>-2413</v>
      </c>
      <c r="N14" s="22">
        <f>I14/$I$13</f>
        <v>0.97478833490122296</v>
      </c>
    </row>
    <row r="15" spans="2:14" x14ac:dyDescent="0.25">
      <c r="B15" s="265"/>
      <c r="C15" s="269"/>
      <c r="D15" s="23" t="s">
        <v>32</v>
      </c>
      <c r="E15" s="24">
        <v>4815</v>
      </c>
      <c r="F15" s="24">
        <v>0</v>
      </c>
      <c r="G15" s="24">
        <v>0</v>
      </c>
      <c r="H15" s="24">
        <v>0</v>
      </c>
      <c r="I15" s="24">
        <v>0</v>
      </c>
      <c r="J15" s="25" t="str">
        <f>IFERROR(I15/H15-1,"-")</f>
        <v>-</v>
      </c>
      <c r="K15" s="24">
        <f>IFERROR(I15-H15,"-")</f>
        <v>0</v>
      </c>
      <c r="L15" s="25">
        <f>IFERROR(I15/E15-1,"-")</f>
        <v>-1</v>
      </c>
      <c r="M15" s="24">
        <f>IFERROR(I15-E15,"-")</f>
        <v>-4815</v>
      </c>
      <c r="N15" s="25">
        <f>IFERROR(I15/$I$13,"-")</f>
        <v>0</v>
      </c>
    </row>
    <row r="16" spans="2:14" x14ac:dyDescent="0.25">
      <c r="B16" s="265"/>
      <c r="C16" s="270" t="s">
        <v>22</v>
      </c>
      <c r="D16" s="26" t="s">
        <v>30</v>
      </c>
      <c r="E16" s="35">
        <v>4.9718340611353709</v>
      </c>
      <c r="F16" s="35">
        <v>5.4918251584918254</v>
      </c>
      <c r="G16" s="35">
        <v>4.1097560975609753</v>
      </c>
      <c r="H16" s="35">
        <v>4.6026110856619331</v>
      </c>
      <c r="I16" s="35">
        <v>4.8881054567749844</v>
      </c>
      <c r="J16" s="36">
        <f t="shared" si="0"/>
        <v>6.2028784487662803E-2</v>
      </c>
      <c r="K16" s="37">
        <f t="shared" si="1"/>
        <v>0.28549437111305132</v>
      </c>
      <c r="L16" s="36">
        <f t="shared" si="2"/>
        <v>-1.6840587061199286E-2</v>
      </c>
      <c r="M16" s="37">
        <f t="shared" si="3"/>
        <v>-8.3728604360386427E-2</v>
      </c>
      <c r="N16" s="38"/>
    </row>
    <row r="17" spans="2:14" x14ac:dyDescent="0.25">
      <c r="B17" s="265"/>
      <c r="C17" s="271"/>
      <c r="D17" s="4" t="s">
        <v>31</v>
      </c>
      <c r="E17" s="39">
        <f>E14/E8</f>
        <v>4.5946775844421701</v>
      </c>
      <c r="F17" s="39">
        <f t="shared" ref="F17:I17" si="4">F14/F8</f>
        <v>5.4918251584918254</v>
      </c>
      <c r="G17" s="39">
        <f t="shared" si="4"/>
        <v>4.0853259501636039</v>
      </c>
      <c r="H17" s="39">
        <f t="shared" si="4"/>
        <v>4.5587345894394042</v>
      </c>
      <c r="I17" s="39">
        <f t="shared" si="4"/>
        <v>4.8587058455767425</v>
      </c>
      <c r="J17" s="40">
        <f t="shared" si="0"/>
        <v>6.5801430254843307E-2</v>
      </c>
      <c r="K17" s="41">
        <f t="shared" si="1"/>
        <v>0.29997125613733822</v>
      </c>
      <c r="L17" s="40">
        <f t="shared" si="2"/>
        <v>5.7463936540092853E-2</v>
      </c>
      <c r="M17" s="41">
        <f t="shared" si="3"/>
        <v>0.26402826113457234</v>
      </c>
      <c r="N17" s="42"/>
    </row>
    <row r="18" spans="2:14" x14ac:dyDescent="0.25">
      <c r="B18" s="265"/>
      <c r="C18" s="272"/>
      <c r="D18" s="32" t="s">
        <v>32</v>
      </c>
      <c r="E18" s="43">
        <f>IFERROR(E15/E9,"-")</f>
        <v>7.1651785714285712</v>
      </c>
      <c r="F18" s="43" t="str">
        <f t="shared" ref="F18:I18" si="5">IFERROR(F15/F9,"-")</f>
        <v>-</v>
      </c>
      <c r="G18" s="43" t="str">
        <f t="shared" si="5"/>
        <v>-</v>
      </c>
      <c r="H18" s="43" t="str">
        <f t="shared" si="5"/>
        <v>-</v>
      </c>
      <c r="I18" s="43" t="str">
        <f t="shared" si="5"/>
        <v>-</v>
      </c>
      <c r="J18" s="34" t="str">
        <f>IFERROR(I18/H18-1,"-")</f>
        <v>-</v>
      </c>
      <c r="K18" s="33" t="str">
        <f>IFERROR(I18-H18,"-")</f>
        <v>-</v>
      </c>
      <c r="L18" s="34" t="str">
        <f>IFERROR(I18/E18-1,"-")</f>
        <v>-</v>
      </c>
      <c r="M18" s="33" t="str">
        <f>IFERROR(I18-E18,"-")</f>
        <v>-</v>
      </c>
      <c r="N18" s="34"/>
    </row>
    <row r="19" spans="2:14" x14ac:dyDescent="0.25">
      <c r="B19" s="265"/>
      <c r="C19" s="273" t="s">
        <v>34</v>
      </c>
      <c r="D19" s="15" t="s">
        <v>30</v>
      </c>
      <c r="E19" s="18">
        <v>0.67349999999999999</v>
      </c>
      <c r="F19" s="18">
        <v>0.68409999999999993</v>
      </c>
      <c r="G19" s="18">
        <v>0.60350000000000004</v>
      </c>
      <c r="H19" s="18">
        <v>0.73450000000000004</v>
      </c>
      <c r="I19" s="18">
        <v>0.58279999999999998</v>
      </c>
      <c r="J19" s="17">
        <f t="shared" si="0"/>
        <v>-0.2065350578624916</v>
      </c>
      <c r="K19" s="44">
        <f>(I19-H19)*100</f>
        <v>-15.170000000000005</v>
      </c>
      <c r="L19" s="17">
        <f t="shared" si="2"/>
        <v>-0.13466963622865624</v>
      </c>
      <c r="M19" s="44">
        <f>(I19-E19)*100</f>
        <v>-9.07</v>
      </c>
      <c r="N19" s="18"/>
    </row>
    <row r="20" spans="2:14" x14ac:dyDescent="0.25">
      <c r="B20" s="265"/>
      <c r="C20" s="274"/>
      <c r="D20" s="19" t="s">
        <v>31</v>
      </c>
      <c r="E20" s="22">
        <v>0.65269999999999995</v>
      </c>
      <c r="F20" s="22">
        <v>0.68409999999999993</v>
      </c>
      <c r="G20" s="22">
        <v>0.60250000000000004</v>
      </c>
      <c r="H20" s="22">
        <v>0.72750000000000004</v>
      </c>
      <c r="I20" s="22">
        <v>0.57689999999999997</v>
      </c>
      <c r="J20" s="21">
        <f t="shared" si="0"/>
        <v>-0.20701030927835062</v>
      </c>
      <c r="K20" s="45">
        <f>(I20-H20)*100</f>
        <v>-15.060000000000006</v>
      </c>
      <c r="L20" s="21">
        <f t="shared" si="2"/>
        <v>-0.11613298605791322</v>
      </c>
      <c r="M20" s="45">
        <f>(I20-E20)*100</f>
        <v>-7.5799999999999983</v>
      </c>
      <c r="N20" s="22"/>
    </row>
    <row r="21" spans="2:14" x14ac:dyDescent="0.25">
      <c r="B21" s="265"/>
      <c r="C21" s="275"/>
      <c r="D21" s="23" t="s">
        <v>32</v>
      </c>
      <c r="E21" s="25">
        <v>0.76430000000000009</v>
      </c>
      <c r="F21" s="25">
        <v>0</v>
      </c>
      <c r="G21" s="25">
        <v>0</v>
      </c>
      <c r="H21" s="25">
        <v>0</v>
      </c>
      <c r="I21" s="25">
        <v>0</v>
      </c>
      <c r="J21" s="25" t="str">
        <f>IFERROR(I21/H21-1,"-")</f>
        <v>-</v>
      </c>
      <c r="K21" s="24">
        <f>IFERROR(I21-H21,"-")</f>
        <v>0</v>
      </c>
      <c r="L21" s="25">
        <f>IFERROR(I21/E21-1,"-")</f>
        <v>-1</v>
      </c>
      <c r="M21" s="24">
        <f>IFERROR(I21-E21,"-")</f>
        <v>-0.76430000000000009</v>
      </c>
      <c r="N21" s="46"/>
    </row>
    <row r="22" spans="2:14" x14ac:dyDescent="0.25">
      <c r="B22" s="265"/>
      <c r="C22" s="276" t="s">
        <v>35</v>
      </c>
      <c r="D22" s="26" t="s">
        <v>30</v>
      </c>
      <c r="E22" s="27">
        <v>1127</v>
      </c>
      <c r="F22" s="27">
        <v>802</v>
      </c>
      <c r="G22" s="27">
        <v>912</v>
      </c>
      <c r="H22" s="27">
        <v>912</v>
      </c>
      <c r="I22" s="27">
        <v>912</v>
      </c>
      <c r="J22" s="36">
        <f>I22/H22-1</f>
        <v>0</v>
      </c>
      <c r="K22" s="27">
        <f>I22-H22</f>
        <v>0</v>
      </c>
      <c r="L22" s="36">
        <f>I22/E22-1</f>
        <v>-0.1907719609582964</v>
      </c>
      <c r="M22" s="27">
        <f>I22-E22</f>
        <v>-215</v>
      </c>
      <c r="N22" s="38">
        <f>I22/$I$22</f>
        <v>1</v>
      </c>
    </row>
    <row r="23" spans="2:14" x14ac:dyDescent="0.25">
      <c r="B23" s="265"/>
      <c r="C23" s="277"/>
      <c r="D23" s="4" t="s">
        <v>31</v>
      </c>
      <c r="E23" s="29">
        <v>917</v>
      </c>
      <c r="F23" s="29">
        <v>802</v>
      </c>
      <c r="G23" s="29">
        <v>898</v>
      </c>
      <c r="H23" s="29">
        <v>898</v>
      </c>
      <c r="I23" s="29">
        <v>898</v>
      </c>
      <c r="J23" s="40">
        <f>I23/H23-1</f>
        <v>0</v>
      </c>
      <c r="K23" s="29">
        <f>I23-H23</f>
        <v>0</v>
      </c>
      <c r="L23" s="40">
        <f>I23/E23-1</f>
        <v>-2.0719738276990141E-2</v>
      </c>
      <c r="M23" s="29">
        <f>I23-E23</f>
        <v>-19</v>
      </c>
      <c r="N23" s="42">
        <f>I23/$I$22</f>
        <v>0.98464912280701755</v>
      </c>
    </row>
    <row r="24" spans="2:14" x14ac:dyDescent="0.25">
      <c r="B24" s="266"/>
      <c r="C24" s="278"/>
      <c r="D24" s="32" t="s">
        <v>32</v>
      </c>
      <c r="E24" s="33">
        <v>210</v>
      </c>
      <c r="F24" s="33">
        <v>0</v>
      </c>
      <c r="G24" s="33">
        <v>0</v>
      </c>
      <c r="H24" s="33">
        <v>0</v>
      </c>
      <c r="I24" s="33">
        <v>0</v>
      </c>
      <c r="J24" s="34" t="str">
        <f>IFERROR(I24/H24-1,"-")</f>
        <v>-</v>
      </c>
      <c r="K24" s="33">
        <f>IFERROR(I24-H24,"-")</f>
        <v>0</v>
      </c>
      <c r="L24" s="34">
        <f>IFERROR(I24/E24-1,"-")</f>
        <v>-1</v>
      </c>
      <c r="M24" s="33">
        <f>IFERROR(I24-E24,"-")</f>
        <v>-210</v>
      </c>
      <c r="N24" s="34">
        <f>IFERROR(I24/$I$22,"-")</f>
        <v>0</v>
      </c>
    </row>
    <row r="25" spans="2:14" ht="7.5" customHeight="1" x14ac:dyDescent="0.25">
      <c r="B25" s="279"/>
      <c r="C25" s="279"/>
      <c r="D25" s="279"/>
      <c r="E25" s="279"/>
      <c r="F25" s="279"/>
      <c r="G25" s="279"/>
      <c r="H25" s="279"/>
      <c r="I25" s="279"/>
      <c r="J25" s="279"/>
      <c r="K25" s="279"/>
      <c r="L25" s="279"/>
      <c r="M25" s="279"/>
      <c r="N25" s="47"/>
    </row>
    <row r="26" spans="2:14" ht="24.75" customHeight="1" x14ac:dyDescent="0.25">
      <c r="B26" s="280" t="s">
        <v>36</v>
      </c>
      <c r="C26" s="281"/>
      <c r="D26" s="281"/>
      <c r="E26" s="281"/>
      <c r="F26" s="281"/>
      <c r="G26" s="281"/>
      <c r="H26" s="281"/>
      <c r="I26" s="281"/>
      <c r="J26" s="281"/>
      <c r="K26" s="281"/>
      <c r="L26" s="281"/>
      <c r="M26" s="281"/>
    </row>
    <row r="29" spans="2:14" ht="21.75" customHeight="1" thickBot="1" x14ac:dyDescent="0.3">
      <c r="B29" s="263" t="s">
        <v>216</v>
      </c>
      <c r="C29" s="263"/>
      <c r="D29" s="263"/>
      <c r="E29" s="263"/>
      <c r="F29" s="263"/>
      <c r="G29" s="263"/>
      <c r="H29" s="263"/>
      <c r="I29" s="263"/>
      <c r="J29" s="263"/>
      <c r="K29" s="263"/>
      <c r="L29" s="263"/>
      <c r="M29" s="263"/>
      <c r="N29" s="12"/>
    </row>
    <row r="30" spans="2:14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</row>
    <row r="31" spans="2:14" ht="60" x14ac:dyDescent="0.25">
      <c r="B31" s="4"/>
      <c r="C31" s="4"/>
      <c r="D31" s="4"/>
      <c r="E31" s="13" t="s">
        <v>222</v>
      </c>
      <c r="F31" s="13" t="s">
        <v>223</v>
      </c>
      <c r="G31" s="13" t="s">
        <v>224</v>
      </c>
      <c r="H31" s="13" t="s">
        <v>225</v>
      </c>
      <c r="I31" s="13" t="s">
        <v>226</v>
      </c>
      <c r="J31" s="14" t="str">
        <f>CONCATENATE("var. ",RIGHT(I31,2),"/",RIGHT(H31,2))</f>
        <v>var. 24/23</v>
      </c>
      <c r="K31" s="14" t="str">
        <f>CONCATENATE("dif. ",RIGHT(I31,2),"/",RIGHT(H31,2))</f>
        <v>dif. 24/23</v>
      </c>
      <c r="L31" s="14" t="str">
        <f>CONCATENATE("var. ",RIGHT(I31,2),"/",RIGHT(E31,2))</f>
        <v>var. 24/19</v>
      </c>
      <c r="M31" s="14" t="str">
        <f>CONCATENATE("dif. ",RIGHT(I31,2),"/",RIGHT(E31,2))</f>
        <v>dif. 24/19</v>
      </c>
      <c r="N31" s="14" t="str">
        <f>CONCATENATE("cuota ",I31)</f>
        <v>cuota acumulado a noviembre 2024</v>
      </c>
    </row>
    <row r="32" spans="2:14" ht="15" customHeight="1" x14ac:dyDescent="0.25">
      <c r="B32" s="264" t="s">
        <v>46</v>
      </c>
      <c r="C32" s="267" t="s">
        <v>8</v>
      </c>
      <c r="D32" s="15" t="s">
        <v>30</v>
      </c>
      <c r="E32" s="49">
        <v>41449</v>
      </c>
      <c r="F32" s="49">
        <v>17682</v>
      </c>
      <c r="G32" s="49">
        <v>33076</v>
      </c>
      <c r="H32" s="49">
        <v>45674</v>
      </c>
      <c r="I32" s="49">
        <v>39257</v>
      </c>
      <c r="J32" s="17">
        <f>I32/H32-1</f>
        <v>-0.1404956868240137</v>
      </c>
      <c r="K32" s="16">
        <f>I32-H32</f>
        <v>-6417</v>
      </c>
      <c r="L32" s="17">
        <f>I32/E32-1</f>
        <v>-5.2884267412965369E-2</v>
      </c>
      <c r="M32" s="16">
        <f>I32-E32</f>
        <v>-2192</v>
      </c>
      <c r="N32" s="18">
        <f>I32/$I$32</f>
        <v>1</v>
      </c>
    </row>
    <row r="33" spans="1:14" x14ac:dyDescent="0.25">
      <c r="B33" s="265"/>
      <c r="C33" s="268"/>
      <c r="D33" s="19" t="s">
        <v>31</v>
      </c>
      <c r="E33" s="50">
        <v>35706</v>
      </c>
      <c r="F33" s="50">
        <v>17682</v>
      </c>
      <c r="G33" s="50">
        <v>33031</v>
      </c>
      <c r="H33" s="50">
        <v>45093</v>
      </c>
      <c r="I33" s="50">
        <v>38656</v>
      </c>
      <c r="J33" s="21">
        <f t="shared" ref="J33:J45" si="6">I33/H33-1</f>
        <v>-0.14274942895793141</v>
      </c>
      <c r="K33" s="20">
        <f t="shared" ref="K33:K42" si="7">I33-H33</f>
        <v>-6437</v>
      </c>
      <c r="L33" s="21">
        <f t="shared" ref="L33:L45" si="8">I33/E33-1</f>
        <v>8.2619167646894143E-2</v>
      </c>
      <c r="M33" s="20">
        <f t="shared" ref="M33:M42" si="9">I33-E33</f>
        <v>2950</v>
      </c>
      <c r="N33" s="22">
        <f>I33/$I$32</f>
        <v>0.9846906284229564</v>
      </c>
    </row>
    <row r="34" spans="1:14" x14ac:dyDescent="0.25">
      <c r="B34" s="265"/>
      <c r="C34" s="269"/>
      <c r="D34" s="23" t="s">
        <v>32</v>
      </c>
      <c r="E34" s="24">
        <v>5743</v>
      </c>
      <c r="F34" s="24">
        <v>0</v>
      </c>
      <c r="G34" s="24">
        <v>0</v>
      </c>
      <c r="H34" s="24">
        <v>0</v>
      </c>
      <c r="I34" s="24">
        <v>0</v>
      </c>
      <c r="J34" s="25" t="str">
        <f>IFERROR(I34/H34-1,"-")</f>
        <v>-</v>
      </c>
      <c r="K34" s="24">
        <f>IFERROR(I34-H34,"-")</f>
        <v>0</v>
      </c>
      <c r="L34" s="25">
        <f>IFERROR(I34/E34-1,"-")</f>
        <v>-1</v>
      </c>
      <c r="M34" s="24">
        <f>IFERROR(I34-E34,"-")</f>
        <v>-5743</v>
      </c>
      <c r="N34" s="25">
        <f>IFERROR(I34/I32,"-")</f>
        <v>0</v>
      </c>
    </row>
    <row r="35" spans="1:14" x14ac:dyDescent="0.25">
      <c r="B35" s="265"/>
      <c r="C35" s="270" t="s">
        <v>33</v>
      </c>
      <c r="D35" s="26" t="s">
        <v>30</v>
      </c>
      <c r="E35" s="51">
        <v>46960</v>
      </c>
      <c r="F35" s="51">
        <v>19627</v>
      </c>
      <c r="G35" s="51">
        <v>36653</v>
      </c>
      <c r="H35" s="51">
        <v>49442</v>
      </c>
      <c r="I35" s="51">
        <v>43544</v>
      </c>
      <c r="J35" s="28">
        <f t="shared" si="6"/>
        <v>-0.11929129080538814</v>
      </c>
      <c r="K35" s="27">
        <f t="shared" si="7"/>
        <v>-5898</v>
      </c>
      <c r="L35" s="28">
        <f t="shared" si="8"/>
        <v>-7.2742759795570655E-2</v>
      </c>
      <c r="M35" s="27">
        <f t="shared" si="9"/>
        <v>-3416</v>
      </c>
      <c r="N35" s="18">
        <f>I35/$I$35</f>
        <v>1</v>
      </c>
    </row>
    <row r="36" spans="1:14" x14ac:dyDescent="0.25">
      <c r="B36" s="265"/>
      <c r="C36" s="271"/>
      <c r="D36" s="4" t="s">
        <v>31</v>
      </c>
      <c r="E36" s="52">
        <v>40212</v>
      </c>
      <c r="F36" s="52">
        <v>19627</v>
      </c>
      <c r="G36" s="52">
        <v>36607</v>
      </c>
      <c r="H36" s="52">
        <v>48764</v>
      </c>
      <c r="I36" s="52">
        <v>42858</v>
      </c>
      <c r="J36" s="30">
        <f t="shared" si="6"/>
        <v>-0.12111393651054059</v>
      </c>
      <c r="K36" s="29">
        <f t="shared" si="7"/>
        <v>-5906</v>
      </c>
      <c r="L36" s="30">
        <f t="shared" si="8"/>
        <v>6.5801253357206768E-2</v>
      </c>
      <c r="M36" s="29">
        <f t="shared" si="9"/>
        <v>2646</v>
      </c>
      <c r="N36" s="31">
        <f>I36/$I$35</f>
        <v>0.98424582031967667</v>
      </c>
    </row>
    <row r="37" spans="1:14" x14ac:dyDescent="0.25">
      <c r="B37" s="265"/>
      <c r="C37" s="272"/>
      <c r="D37" s="32" t="s">
        <v>32</v>
      </c>
      <c r="E37" s="33">
        <v>6748</v>
      </c>
      <c r="F37" s="33">
        <v>0</v>
      </c>
      <c r="G37" s="33">
        <v>0</v>
      </c>
      <c r="H37" s="33">
        <v>0</v>
      </c>
      <c r="I37" s="33">
        <v>0</v>
      </c>
      <c r="J37" s="34" t="str">
        <f>IFERROR(I37/H37-1,"-")</f>
        <v>-</v>
      </c>
      <c r="K37" s="33">
        <f>IFERROR(I37-H37,"-")</f>
        <v>0</v>
      </c>
      <c r="L37" s="34">
        <f>IFERROR(I37/E37-1,"-")</f>
        <v>-1</v>
      </c>
      <c r="M37" s="33">
        <f>IFERROR(I37-E37,"-")</f>
        <v>-6748</v>
      </c>
      <c r="N37" s="34">
        <f>IFERROR(I37/I35,"-")</f>
        <v>0</v>
      </c>
    </row>
    <row r="38" spans="1:14" x14ac:dyDescent="0.25">
      <c r="B38" s="265"/>
      <c r="C38" s="267" t="s">
        <v>21</v>
      </c>
      <c r="D38" s="15" t="s">
        <v>30</v>
      </c>
      <c r="E38" s="49">
        <v>212798</v>
      </c>
      <c r="F38" s="49">
        <v>83931</v>
      </c>
      <c r="G38" s="49">
        <v>150269</v>
      </c>
      <c r="H38" s="49">
        <v>162108</v>
      </c>
      <c r="I38" s="49">
        <v>176128</v>
      </c>
      <c r="J38" s="17">
        <f t="shared" si="6"/>
        <v>8.648555284131576E-2</v>
      </c>
      <c r="K38" s="16">
        <f t="shared" si="7"/>
        <v>14020</v>
      </c>
      <c r="L38" s="17">
        <f t="shared" si="8"/>
        <v>-0.17232304814894872</v>
      </c>
      <c r="M38" s="16">
        <f t="shared" si="9"/>
        <v>-36670</v>
      </c>
      <c r="N38" s="18">
        <f>I38/$I$38</f>
        <v>1</v>
      </c>
    </row>
    <row r="39" spans="1:14" x14ac:dyDescent="0.25">
      <c r="B39" s="265"/>
      <c r="C39" s="268"/>
      <c r="D39" s="19" t="s">
        <v>31</v>
      </c>
      <c r="E39" s="50">
        <v>175529</v>
      </c>
      <c r="F39" s="50">
        <v>83931</v>
      </c>
      <c r="G39" s="50">
        <v>149987</v>
      </c>
      <c r="H39" s="50">
        <v>158346</v>
      </c>
      <c r="I39" s="50">
        <v>172468</v>
      </c>
      <c r="J39" s="21">
        <f t="shared" si="6"/>
        <v>8.9184444191833023E-2</v>
      </c>
      <c r="K39" s="20">
        <f t="shared" si="7"/>
        <v>14122</v>
      </c>
      <c r="L39" s="21">
        <f t="shared" si="8"/>
        <v>-1.7438713830763009E-2</v>
      </c>
      <c r="M39" s="20">
        <f t="shared" si="9"/>
        <v>-3061</v>
      </c>
      <c r="N39" s="22">
        <f>I39/$I$38</f>
        <v>0.97921965843023251</v>
      </c>
    </row>
    <row r="40" spans="1:14" x14ac:dyDescent="0.25">
      <c r="B40" s="265"/>
      <c r="C40" s="269"/>
      <c r="D40" s="23" t="s">
        <v>32</v>
      </c>
      <c r="E40" s="24">
        <v>37269</v>
      </c>
      <c r="F40" s="24">
        <v>0</v>
      </c>
      <c r="G40" s="24">
        <v>0</v>
      </c>
      <c r="H40" s="24">
        <v>0</v>
      </c>
      <c r="I40" s="24">
        <v>0</v>
      </c>
      <c r="J40" s="25" t="str">
        <f>IFERROR(I40/H40-1,"-")</f>
        <v>-</v>
      </c>
      <c r="K40" s="24">
        <f>IFERROR(I40-H40,"-")</f>
        <v>0</v>
      </c>
      <c r="L40" s="25">
        <f>IFERROR(I40/E40-1,"-")</f>
        <v>-1</v>
      </c>
      <c r="M40" s="24">
        <f>IFERROR(I40-E40,"-")</f>
        <v>-37269</v>
      </c>
      <c r="N40" s="25">
        <f>IFERROR(I40/I38,"-")</f>
        <v>0</v>
      </c>
    </row>
    <row r="41" spans="1:14" x14ac:dyDescent="0.25">
      <c r="B41" s="265"/>
      <c r="C41" s="270" t="s">
        <v>22</v>
      </c>
      <c r="D41" s="26" t="s">
        <v>30</v>
      </c>
      <c r="E41" s="53">
        <v>5.1339718690438856</v>
      </c>
      <c r="F41" s="53">
        <v>4.7466915507295555</v>
      </c>
      <c r="G41" s="53">
        <v>4.5431430644576132</v>
      </c>
      <c r="H41" s="53">
        <v>3.5492402679861628</v>
      </c>
      <c r="I41" s="53">
        <v>4.4865374328145302</v>
      </c>
      <c r="J41" s="36">
        <f t="shared" si="6"/>
        <v>0.26408388670744731</v>
      </c>
      <c r="K41" s="37">
        <f t="shared" si="7"/>
        <v>0.93729716482836745</v>
      </c>
      <c r="L41" s="36">
        <f t="shared" si="8"/>
        <v>-0.12610790490169344</v>
      </c>
      <c r="M41" s="37">
        <f t="shared" si="9"/>
        <v>-0.64743443622935537</v>
      </c>
      <c r="N41" s="38"/>
    </row>
    <row r="42" spans="1:14" x14ac:dyDescent="0.25">
      <c r="B42" s="265"/>
      <c r="C42" s="271"/>
      <c r="D42" s="4" t="s">
        <v>31</v>
      </c>
      <c r="E42" s="54">
        <f t="shared" ref="E42:I42" si="10">E39/E33</f>
        <v>4.9159525009802278</v>
      </c>
      <c r="F42" s="54">
        <f t="shared" si="10"/>
        <v>4.7466915507295555</v>
      </c>
      <c r="G42" s="54">
        <f t="shared" si="10"/>
        <v>4.5407950107474795</v>
      </c>
      <c r="H42" s="54">
        <f t="shared" si="10"/>
        <v>3.5115428115228529</v>
      </c>
      <c r="I42" s="54">
        <f t="shared" si="10"/>
        <v>4.4616100993377481</v>
      </c>
      <c r="J42" s="40">
        <f t="shared" si="6"/>
        <v>0.27055551898650476</v>
      </c>
      <c r="K42" s="41">
        <f t="shared" si="7"/>
        <v>0.95006728781489524</v>
      </c>
      <c r="L42" s="40">
        <f t="shared" si="8"/>
        <v>-9.2422048738649343E-2</v>
      </c>
      <c r="M42" s="41">
        <f t="shared" si="9"/>
        <v>-0.45434240164247974</v>
      </c>
      <c r="N42" s="42"/>
    </row>
    <row r="43" spans="1:14" x14ac:dyDescent="0.25">
      <c r="B43" s="265"/>
      <c r="C43" s="272"/>
      <c r="D43" s="32" t="s">
        <v>32</v>
      </c>
      <c r="E43" s="43">
        <f>IFERROR(E40/E34,"-")</f>
        <v>6.4894654361831794</v>
      </c>
      <c r="F43" s="43" t="str">
        <f t="shared" ref="F43:I43" si="11">IFERROR(F40/F34,"-")</f>
        <v>-</v>
      </c>
      <c r="G43" s="43" t="str">
        <f t="shared" si="11"/>
        <v>-</v>
      </c>
      <c r="H43" s="43" t="str">
        <f t="shared" si="11"/>
        <v>-</v>
      </c>
      <c r="I43" s="43" t="str">
        <f t="shared" si="11"/>
        <v>-</v>
      </c>
      <c r="J43" s="34" t="str">
        <f>IFERROR(I43/H43-1,"-")</f>
        <v>-</v>
      </c>
      <c r="K43" s="33" t="str">
        <f>IFERROR(I43-H43,"-")</f>
        <v>-</v>
      </c>
      <c r="L43" s="34" t="str">
        <f>IFERROR(I43/E43-1,"-")</f>
        <v>-</v>
      </c>
      <c r="M43" s="33" t="str">
        <f>IFERROR(I43-E43,"-")</f>
        <v>-</v>
      </c>
      <c r="N43" s="55"/>
    </row>
    <row r="44" spans="1:14" x14ac:dyDescent="0.25">
      <c r="A44" s="56"/>
      <c r="B44" s="265"/>
      <c r="C44" s="273" t="s">
        <v>34</v>
      </c>
      <c r="D44" s="15" t="s">
        <v>30</v>
      </c>
      <c r="E44" s="57">
        <v>0.56532365614821822</v>
      </c>
      <c r="F44" s="57">
        <v>0.38228997759032196</v>
      </c>
      <c r="G44" s="57">
        <v>0.52771885711074895</v>
      </c>
      <c r="H44" s="57">
        <v>0.54037981392651069</v>
      </c>
      <c r="I44" s="57">
        <v>0.58481256433243678</v>
      </c>
      <c r="J44" s="57">
        <f t="shared" si="6"/>
        <v>8.2225037391882916E-2</v>
      </c>
      <c r="K44" s="44">
        <f>(I44-H44)*100</f>
        <v>4.4432750405926091</v>
      </c>
      <c r="L44" s="17">
        <f t="shared" si="8"/>
        <v>3.447389468363049E-2</v>
      </c>
      <c r="M44" s="44">
        <f>(I44-E44)*100</f>
        <v>1.9488908184218556</v>
      </c>
      <c r="N44" s="18"/>
    </row>
    <row r="45" spans="1:14" x14ac:dyDescent="0.25">
      <c r="B45" s="265"/>
      <c r="C45" s="274"/>
      <c r="D45" s="19" t="s">
        <v>31</v>
      </c>
      <c r="E45" s="58">
        <v>0.57310352033120238</v>
      </c>
      <c r="F45" s="58">
        <v>0.38228997759032196</v>
      </c>
      <c r="G45" s="58">
        <v>0.52750657681864865</v>
      </c>
      <c r="H45" s="58">
        <v>0.53619718739100553</v>
      </c>
      <c r="I45" s="58">
        <v>0.58195437980834119</v>
      </c>
      <c r="J45" s="58">
        <f t="shared" si="6"/>
        <v>8.533650211777144E-2</v>
      </c>
      <c r="K45" s="45">
        <f>(I45-H45)*100</f>
        <v>4.5757192417335668</v>
      </c>
      <c r="L45" s="21">
        <f t="shared" si="8"/>
        <v>1.5443736014784548E-2</v>
      </c>
      <c r="M45" s="45">
        <f>(I45-E45)*100</f>
        <v>0.88508594771388172</v>
      </c>
      <c r="N45" s="22"/>
    </row>
    <row r="46" spans="1:14" x14ac:dyDescent="0.25">
      <c r="B46" s="265"/>
      <c r="C46" s="275"/>
      <c r="D46" s="23" t="s">
        <v>32</v>
      </c>
      <c r="E46" s="59">
        <v>0.53135158254918735</v>
      </c>
      <c r="F46" s="59" t="s">
        <v>227</v>
      </c>
      <c r="G46" s="59" t="s">
        <v>227</v>
      </c>
      <c r="H46" s="59" t="s">
        <v>227</v>
      </c>
      <c r="I46" s="59" t="s">
        <v>227</v>
      </c>
      <c r="J46" s="25" t="str">
        <f>IFERROR(I46/H46-1,"-")</f>
        <v>-</v>
      </c>
      <c r="K46" s="24" t="str">
        <f>IFERROR(I46-H46,"-")</f>
        <v>-</v>
      </c>
      <c r="L46" s="25" t="str">
        <f>IFERROR(I46/E46-1,"-")</f>
        <v>-</v>
      </c>
      <c r="M46" s="24" t="str">
        <f>IFERROR(I46-E46,"-")</f>
        <v>-</v>
      </c>
      <c r="N46" s="46"/>
    </row>
    <row r="47" spans="1:14" x14ac:dyDescent="0.25">
      <c r="B47" s="265"/>
      <c r="C47" s="276" t="s">
        <v>37</v>
      </c>
      <c r="D47" s="26" t="s">
        <v>30</v>
      </c>
      <c r="E47" s="51">
        <v>1127</v>
      </c>
      <c r="F47" s="51">
        <v>656.5454545454545</v>
      </c>
      <c r="G47" s="51">
        <v>852.36363636363637</v>
      </c>
      <c r="H47" s="51">
        <v>898.4545454545455</v>
      </c>
      <c r="I47" s="51">
        <v>898.81818181818187</v>
      </c>
      <c r="J47" s="36">
        <f>I47/H47-1</f>
        <v>4.0473540422958365E-4</v>
      </c>
      <c r="K47" s="27">
        <f>I47-H47</f>
        <v>0.36363636363637397</v>
      </c>
      <c r="L47" s="36">
        <f>I47/E47-1</f>
        <v>-0.20246833911430184</v>
      </c>
      <c r="M47" s="27">
        <f>I47-E47</f>
        <v>-228.18181818181813</v>
      </c>
      <c r="N47" s="38">
        <f>I47/$I$22</f>
        <v>0.98554625199362045</v>
      </c>
    </row>
    <row r="48" spans="1:14" x14ac:dyDescent="0.25">
      <c r="B48" s="265"/>
      <c r="C48" s="271"/>
      <c r="D48" s="4" t="s">
        <v>31</v>
      </c>
      <c r="E48" s="52">
        <v>917</v>
      </c>
      <c r="F48" s="52">
        <v>656.5454545454545</v>
      </c>
      <c r="G48" s="52">
        <v>851.09090909090912</v>
      </c>
      <c r="H48" s="52">
        <v>884.4545454545455</v>
      </c>
      <c r="I48" s="52">
        <v>884.4545454545455</v>
      </c>
      <c r="J48" s="40">
        <f>I48/H48-1</f>
        <v>0</v>
      </c>
      <c r="K48" s="29">
        <f>I48-H48</f>
        <v>0</v>
      </c>
      <c r="L48" s="40">
        <f>I48/E48-1</f>
        <v>-3.5491226330920944E-2</v>
      </c>
      <c r="M48" s="29">
        <f>I48-E48</f>
        <v>-32.545454545454504</v>
      </c>
      <c r="N48" s="42">
        <f>I48/$I$22</f>
        <v>0.96979665071770338</v>
      </c>
    </row>
    <row r="49" spans="2:14" x14ac:dyDescent="0.25">
      <c r="B49" s="266"/>
      <c r="C49" s="272"/>
      <c r="D49" s="32" t="s">
        <v>32</v>
      </c>
      <c r="E49" s="33">
        <v>210</v>
      </c>
      <c r="F49" s="33">
        <v>0</v>
      </c>
      <c r="G49" s="33">
        <v>0</v>
      </c>
      <c r="H49" s="33">
        <v>0</v>
      </c>
      <c r="I49" s="33">
        <v>0</v>
      </c>
      <c r="J49" s="34" t="str">
        <f>IFERROR(I49/H49-1,"-")</f>
        <v>-</v>
      </c>
      <c r="K49" s="33">
        <f>IFERROR(I49-H49,"-")</f>
        <v>0</v>
      </c>
      <c r="L49" s="34">
        <f>IFERROR(I49/E49-1,"-")</f>
        <v>-1</v>
      </c>
      <c r="M49" s="33">
        <f>IFERROR(I49-E49,"-")</f>
        <v>-210</v>
      </c>
      <c r="N49" s="34">
        <f>IFERROR(I49/I47,"-")</f>
        <v>0</v>
      </c>
    </row>
    <row r="50" spans="2:14" ht="6" customHeight="1" x14ac:dyDescent="0.25">
      <c r="B50" s="279"/>
      <c r="C50" s="279"/>
      <c r="D50" s="279"/>
      <c r="E50" s="279"/>
      <c r="F50" s="279"/>
      <c r="G50" s="279"/>
      <c r="H50" s="279"/>
      <c r="I50" s="279"/>
      <c r="J50" s="279"/>
      <c r="K50" s="279"/>
      <c r="L50" s="279"/>
      <c r="M50" s="279"/>
      <c r="N50" s="47"/>
    </row>
    <row r="51" spans="2:14" ht="28.5" customHeight="1" x14ac:dyDescent="0.25">
      <c r="B51" s="280" t="s">
        <v>38</v>
      </c>
      <c r="C51" s="281"/>
      <c r="D51" s="281"/>
      <c r="E51" s="281"/>
      <c r="F51" s="281"/>
      <c r="G51" s="281"/>
      <c r="H51" s="281"/>
      <c r="I51" s="281"/>
      <c r="J51" s="281"/>
      <c r="K51" s="281"/>
      <c r="L51" s="281"/>
      <c r="M51" s="281"/>
    </row>
    <row r="52" spans="2:14" x14ac:dyDescent="0.25">
      <c r="B52" s="60"/>
    </row>
    <row r="54" spans="2:14" ht="21.75" thickBot="1" x14ac:dyDescent="0.3">
      <c r="B54" s="263" t="s">
        <v>216</v>
      </c>
      <c r="C54" s="263"/>
      <c r="D54" s="263"/>
      <c r="E54" s="263"/>
      <c r="F54" s="263"/>
      <c r="G54" s="263"/>
      <c r="H54" s="263"/>
      <c r="I54" s="263"/>
      <c r="J54" s="263"/>
      <c r="K54" s="263"/>
      <c r="L54" s="263"/>
      <c r="M54" s="263"/>
      <c r="N54" s="12"/>
    </row>
    <row r="55" spans="2:14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2:14" x14ac:dyDescent="0.25">
      <c r="B56" s="4"/>
      <c r="C56" s="4"/>
      <c r="D56" s="4"/>
      <c r="E56" s="14">
        <v>2019</v>
      </c>
      <c r="F56" s="14">
        <v>2020</v>
      </c>
      <c r="G56" s="14">
        <v>2021</v>
      </c>
      <c r="H56" s="14">
        <v>2022</v>
      </c>
      <c r="I56" s="14">
        <v>2023</v>
      </c>
      <c r="J56" s="14" t="str">
        <f>CONCATENATE("var. ",RIGHT(I56,2),"/",RIGHT(H56,2))</f>
        <v>var. 23/22</v>
      </c>
      <c r="K56" s="14" t="str">
        <f>CONCATENATE("dif. ",RIGHT(I56,2),"/",RIGHT(H56,2))</f>
        <v>dif. 23/22</v>
      </c>
      <c r="L56" s="14" t="str">
        <f>CONCATENATE("var. ",RIGHT(I56,2),"/",RIGHT(E56,2))</f>
        <v>var. 23/19</v>
      </c>
      <c r="M56" s="14" t="str">
        <f>CONCATENATE("dif. ",RIGHT(I56,2),"/",RIGHT(E56,2))</f>
        <v>dif. 23/19</v>
      </c>
      <c r="N56" s="14" t="str">
        <f>CONCATENATE("cuota ",I56)</f>
        <v>cuota 2023</v>
      </c>
    </row>
    <row r="57" spans="2:14" x14ac:dyDescent="0.25">
      <c r="B57" s="264" t="s">
        <v>46</v>
      </c>
      <c r="C57" s="267" t="s">
        <v>8</v>
      </c>
      <c r="D57" s="15" t="s">
        <v>30</v>
      </c>
      <c r="E57" s="49">
        <v>45076</v>
      </c>
      <c r="F57" s="49">
        <v>12633</v>
      </c>
      <c r="G57" s="49">
        <v>20161</v>
      </c>
      <c r="H57" s="49">
        <v>37751</v>
      </c>
      <c r="I57" s="49">
        <v>51166</v>
      </c>
      <c r="J57" s="17">
        <f t="shared" ref="J57:J73" si="12">I57/H57-1</f>
        <v>0.3553548250377474</v>
      </c>
      <c r="K57" s="16">
        <f t="shared" ref="K57:K73" si="13">I57-H57</f>
        <v>13415</v>
      </c>
      <c r="L57" s="17">
        <f t="shared" ref="L57:L73" si="14">I57/E57-1</f>
        <v>0.13510515573697757</v>
      </c>
      <c r="M57" s="16">
        <f t="shared" ref="M57:M73" si="15">I57-E57</f>
        <v>6090</v>
      </c>
      <c r="N57" s="17">
        <f>I57/$I$57</f>
        <v>1</v>
      </c>
    </row>
    <row r="58" spans="2:14" x14ac:dyDescent="0.25">
      <c r="B58" s="265"/>
      <c r="C58" s="268"/>
      <c r="D58" s="19" t="s">
        <v>31</v>
      </c>
      <c r="E58" s="50">
        <v>38821</v>
      </c>
      <c r="F58" s="50">
        <v>10755</v>
      </c>
      <c r="G58" s="50">
        <v>20161</v>
      </c>
      <c r="H58" s="50">
        <v>37638</v>
      </c>
      <c r="I58" s="50">
        <v>50521</v>
      </c>
      <c r="J58" s="21">
        <f t="shared" si="12"/>
        <v>0.34228705032148365</v>
      </c>
      <c r="K58" s="20">
        <f t="shared" si="13"/>
        <v>12883</v>
      </c>
      <c r="L58" s="21">
        <f t="shared" si="14"/>
        <v>0.30138327194044456</v>
      </c>
      <c r="M58" s="20">
        <f t="shared" si="15"/>
        <v>11700</v>
      </c>
      <c r="N58" s="21">
        <f t="shared" ref="N58" si="16">I58/$I$57</f>
        <v>0.98739397255990302</v>
      </c>
    </row>
    <row r="59" spans="2:14" x14ac:dyDescent="0.25">
      <c r="B59" s="265"/>
      <c r="C59" s="269"/>
      <c r="D59" s="23" t="s">
        <v>32</v>
      </c>
      <c r="E59" s="24">
        <v>6255</v>
      </c>
      <c r="F59" s="24">
        <v>1878</v>
      </c>
      <c r="G59" s="24">
        <v>0</v>
      </c>
      <c r="H59" s="24">
        <v>0</v>
      </c>
      <c r="I59" s="24">
        <v>0</v>
      </c>
      <c r="J59" s="25" t="str">
        <f>IFERROR(I59/H59-1,"-")</f>
        <v>-</v>
      </c>
      <c r="K59" s="24">
        <f>IFERROR(I59-H59,"-")</f>
        <v>0</v>
      </c>
      <c r="L59" s="25">
        <f>IFERROR(I59/E59-1,"-")</f>
        <v>-1</v>
      </c>
      <c r="M59" s="24">
        <f>IFERROR(I59-E59,"-")</f>
        <v>-6255</v>
      </c>
      <c r="N59" s="25">
        <f>IFERROR(I59/I57,"-")</f>
        <v>0</v>
      </c>
    </row>
    <row r="60" spans="2:14" x14ac:dyDescent="0.25">
      <c r="B60" s="265"/>
      <c r="C60" s="270" t="s">
        <v>33</v>
      </c>
      <c r="D60" s="26" t="s">
        <v>30</v>
      </c>
      <c r="E60" s="51">
        <v>45076</v>
      </c>
      <c r="F60" s="51">
        <v>12633</v>
      </c>
      <c r="G60" s="51">
        <v>20161</v>
      </c>
      <c r="H60" s="51">
        <v>37751</v>
      </c>
      <c r="I60" s="51">
        <v>51166</v>
      </c>
      <c r="J60" s="36">
        <f t="shared" si="12"/>
        <v>0.3553548250377474</v>
      </c>
      <c r="K60" s="51">
        <f t="shared" si="13"/>
        <v>13415</v>
      </c>
      <c r="L60" s="36">
        <f t="shared" si="14"/>
        <v>0.13510515573697757</v>
      </c>
      <c r="M60" s="51">
        <f t="shared" si="15"/>
        <v>6090</v>
      </c>
      <c r="N60" s="36">
        <f>I60/$I$60</f>
        <v>1</v>
      </c>
    </row>
    <row r="61" spans="2:14" x14ac:dyDescent="0.25">
      <c r="B61" s="265"/>
      <c r="C61" s="271"/>
      <c r="D61" s="4" t="s">
        <v>31</v>
      </c>
      <c r="E61" s="52">
        <v>38821</v>
      </c>
      <c r="F61" s="52">
        <v>10755</v>
      </c>
      <c r="G61" s="52">
        <v>20161</v>
      </c>
      <c r="H61" s="52">
        <v>37638</v>
      </c>
      <c r="I61" s="52">
        <v>50521</v>
      </c>
      <c r="J61" s="40">
        <f t="shared" si="12"/>
        <v>0.34228705032148365</v>
      </c>
      <c r="K61" s="52">
        <f t="shared" si="13"/>
        <v>12883</v>
      </c>
      <c r="L61" s="40">
        <f t="shared" si="14"/>
        <v>0.30138327194044456</v>
      </c>
      <c r="M61" s="52">
        <f t="shared" si="15"/>
        <v>11700</v>
      </c>
      <c r="N61" s="40">
        <f t="shared" ref="N61" si="17">I61/$I$60</f>
        <v>0.98739397255990302</v>
      </c>
    </row>
    <row r="62" spans="2:14" x14ac:dyDescent="0.25">
      <c r="B62" s="265"/>
      <c r="C62" s="272"/>
      <c r="D62" s="32" t="s">
        <v>32</v>
      </c>
      <c r="E62" s="33">
        <v>6255</v>
      </c>
      <c r="F62" s="33">
        <v>1878</v>
      </c>
      <c r="G62" s="33">
        <v>0</v>
      </c>
      <c r="H62" s="33">
        <v>0</v>
      </c>
      <c r="I62" s="33">
        <v>0</v>
      </c>
      <c r="J62" s="34" t="str">
        <f>IFERROR(I62/H62-1,"-")</f>
        <v>-</v>
      </c>
      <c r="K62" s="33">
        <f>IFERROR(I62-H62,"-")</f>
        <v>0</v>
      </c>
      <c r="L62" s="34">
        <f>IFERROR(I62/E62-1,"-")</f>
        <v>-1</v>
      </c>
      <c r="M62" s="33">
        <f>IFERROR(I62-E62,"-")</f>
        <v>-6255</v>
      </c>
      <c r="N62" s="61">
        <f>IFERROR(I62/I60,"-")</f>
        <v>0</v>
      </c>
    </row>
    <row r="63" spans="2:14" x14ac:dyDescent="0.25">
      <c r="B63" s="265"/>
      <c r="C63" s="267" t="s">
        <v>21</v>
      </c>
      <c r="D63" s="15" t="s">
        <v>30</v>
      </c>
      <c r="E63" s="49">
        <v>234787</v>
      </c>
      <c r="F63" s="49">
        <v>65275</v>
      </c>
      <c r="G63" s="49">
        <v>98762</v>
      </c>
      <c r="H63" s="49">
        <v>168339</v>
      </c>
      <c r="I63" s="49">
        <v>182035</v>
      </c>
      <c r="J63" s="17">
        <f t="shared" si="12"/>
        <v>8.1359637398344953E-2</v>
      </c>
      <c r="K63" s="16">
        <f t="shared" si="13"/>
        <v>13696</v>
      </c>
      <c r="L63" s="17">
        <f t="shared" si="14"/>
        <v>-0.22468024209176829</v>
      </c>
      <c r="M63" s="16">
        <f t="shared" si="15"/>
        <v>-52752</v>
      </c>
      <c r="N63" s="17">
        <f>I63/$I$63</f>
        <v>1</v>
      </c>
    </row>
    <row r="64" spans="2:14" x14ac:dyDescent="0.25">
      <c r="B64" s="265"/>
      <c r="C64" s="268"/>
      <c r="D64" s="19" t="s">
        <v>31</v>
      </c>
      <c r="E64" s="50">
        <v>192820</v>
      </c>
      <c r="F64" s="50">
        <v>54033</v>
      </c>
      <c r="G64" s="50">
        <v>98762</v>
      </c>
      <c r="H64" s="50">
        <v>167710</v>
      </c>
      <c r="I64" s="50">
        <v>177835</v>
      </c>
      <c r="J64" s="21">
        <f t="shared" si="12"/>
        <v>6.0372070836563152E-2</v>
      </c>
      <c r="K64" s="20">
        <f t="shared" si="13"/>
        <v>10125</v>
      </c>
      <c r="L64" s="21">
        <f t="shared" si="14"/>
        <v>-7.7714967327040751E-2</v>
      </c>
      <c r="M64" s="20">
        <f t="shared" si="15"/>
        <v>-14985</v>
      </c>
      <c r="N64" s="21">
        <f t="shared" ref="N64" si="18">I64/$I$63</f>
        <v>0.97692751393962696</v>
      </c>
    </row>
    <row r="65" spans="2:14" x14ac:dyDescent="0.25">
      <c r="B65" s="265"/>
      <c r="C65" s="269"/>
      <c r="D65" s="23" t="s">
        <v>32</v>
      </c>
      <c r="E65" s="24">
        <v>41967</v>
      </c>
      <c r="F65" s="24">
        <v>11242</v>
      </c>
      <c r="G65" s="24">
        <v>0</v>
      </c>
      <c r="H65" s="24">
        <v>0</v>
      </c>
      <c r="I65" s="24">
        <v>0</v>
      </c>
      <c r="J65" s="25" t="str">
        <f>IFERROR(I65/H65-1,"-")</f>
        <v>-</v>
      </c>
      <c r="K65" s="24">
        <f>IFERROR(I65-H65,"-")</f>
        <v>0</v>
      </c>
      <c r="L65" s="25">
        <f>IFERROR(I65/E65-1,"-")</f>
        <v>-1</v>
      </c>
      <c r="M65" s="24">
        <f>IFERROR(I65-E65,"-")</f>
        <v>-41967</v>
      </c>
      <c r="N65" s="25">
        <f>IFERROR(I65/I63,"-")</f>
        <v>0</v>
      </c>
    </row>
    <row r="66" spans="2:14" x14ac:dyDescent="0.25">
      <c r="B66" s="265"/>
      <c r="C66" s="270" t="s">
        <v>22</v>
      </c>
      <c r="D66" s="26" t="s">
        <v>30</v>
      </c>
      <c r="E66" s="53">
        <v>5.2086919868666248</v>
      </c>
      <c r="F66" s="53">
        <v>5.1670228765930499</v>
      </c>
      <c r="G66" s="53">
        <v>4.8986657407866669</v>
      </c>
      <c r="H66" s="53">
        <v>4.4591931339567168</v>
      </c>
      <c r="I66" s="53">
        <v>3.5577336512527848</v>
      </c>
      <c r="J66" s="36">
        <f t="shared" si="12"/>
        <v>-0.20215753290417626</v>
      </c>
      <c r="K66" s="37">
        <f t="shared" si="13"/>
        <v>-0.90145948270393195</v>
      </c>
      <c r="L66" s="36">
        <f t="shared" si="14"/>
        <v>-0.31696217395396442</v>
      </c>
      <c r="M66" s="37">
        <f t="shared" si="15"/>
        <v>-1.65095833561384</v>
      </c>
      <c r="N66" s="36"/>
    </row>
    <row r="67" spans="2:14" x14ac:dyDescent="0.25">
      <c r="B67" s="265"/>
      <c r="C67" s="271"/>
      <c r="D67" s="4" t="s">
        <v>31</v>
      </c>
      <c r="E67" s="54">
        <f t="shared" ref="E67:I67" si="19">E64/E58</f>
        <v>4.9668993585945751</v>
      </c>
      <c r="F67" s="54">
        <f t="shared" si="19"/>
        <v>5.0239888423988841</v>
      </c>
      <c r="G67" s="54">
        <f t="shared" si="19"/>
        <v>4.8986657407866669</v>
      </c>
      <c r="H67" s="54">
        <f t="shared" si="19"/>
        <v>4.4558690684946063</v>
      </c>
      <c r="I67" s="54">
        <f t="shared" si="19"/>
        <v>3.5200213772490647</v>
      </c>
      <c r="J67" s="40">
        <f t="shared" si="12"/>
        <v>-0.21002585059388046</v>
      </c>
      <c r="K67" s="41">
        <f t="shared" si="13"/>
        <v>-0.93584769124554157</v>
      </c>
      <c r="L67" s="40">
        <f t="shared" si="14"/>
        <v>-0.29130406655852126</v>
      </c>
      <c r="M67" s="41">
        <f t="shared" si="15"/>
        <v>-1.4468779813455104</v>
      </c>
      <c r="N67" s="40"/>
    </row>
    <row r="68" spans="2:14" x14ac:dyDescent="0.25">
      <c r="B68" s="265"/>
      <c r="C68" s="272"/>
      <c r="D68" s="32" t="s">
        <v>32</v>
      </c>
      <c r="E68" s="43">
        <f>IFERROR(E65/E59,"-")</f>
        <v>6.7093525179856117</v>
      </c>
      <c r="F68" s="43">
        <f t="shared" ref="F68:I68" si="20">IFERROR(F65/F59,"-")</f>
        <v>5.98615548455804</v>
      </c>
      <c r="G68" s="43" t="str">
        <f t="shared" si="20"/>
        <v>-</v>
      </c>
      <c r="H68" s="43" t="str">
        <f t="shared" si="20"/>
        <v>-</v>
      </c>
      <c r="I68" s="43" t="str">
        <f t="shared" si="20"/>
        <v>-</v>
      </c>
      <c r="J68" s="34" t="str">
        <f>IFERROR(I68/H68-1,"-")</f>
        <v>-</v>
      </c>
      <c r="K68" s="33" t="str">
        <f>IFERROR(I68-H68,"-")</f>
        <v>-</v>
      </c>
      <c r="L68" s="34" t="str">
        <f>IFERROR(I68/E68-1,"-")</f>
        <v>-</v>
      </c>
      <c r="M68" s="33" t="str">
        <f>IFERROR(I68-E68,"-")</f>
        <v>-</v>
      </c>
      <c r="N68" s="61" t="str">
        <f>IFERROR(I68/I66,"-")</f>
        <v>-</v>
      </c>
    </row>
    <row r="69" spans="2:14" x14ac:dyDescent="0.25">
      <c r="B69" s="265"/>
      <c r="C69" s="273" t="s">
        <v>34</v>
      </c>
      <c r="D69" s="15" t="s">
        <v>30</v>
      </c>
      <c r="E69" s="57">
        <v>0.57076491108653105</v>
      </c>
      <c r="F69" s="57">
        <v>0.42174668708366447</v>
      </c>
      <c r="G69" s="57">
        <v>0.40408330264719122</v>
      </c>
      <c r="H69" s="57">
        <v>0.53778304538949095</v>
      </c>
      <c r="I69" s="57">
        <v>0.55454348826086564</v>
      </c>
      <c r="J69" s="57">
        <f t="shared" si="12"/>
        <v>3.1165807503722665E-2</v>
      </c>
      <c r="K69" s="44">
        <f t="shared" si="13"/>
        <v>1.6760442871374681E-2</v>
      </c>
      <c r="L69" s="17">
        <f t="shared" si="14"/>
        <v>-2.8420497670022637E-2</v>
      </c>
      <c r="M69" s="44">
        <f t="shared" si="15"/>
        <v>-1.622142282566541E-2</v>
      </c>
      <c r="N69" s="17"/>
    </row>
    <row r="70" spans="2:14" x14ac:dyDescent="0.25">
      <c r="B70" s="265"/>
      <c r="C70" s="274"/>
      <c r="D70" s="19" t="s">
        <v>31</v>
      </c>
      <c r="E70" s="58">
        <v>0.5760893921512974</v>
      </c>
      <c r="F70" s="58">
        <v>0.39669184855626283</v>
      </c>
      <c r="G70" s="58">
        <v>0.40408330264719122</v>
      </c>
      <c r="H70" s="58">
        <v>0.5372393247269116</v>
      </c>
      <c r="I70" s="58">
        <v>0.55031548718710444</v>
      </c>
      <c r="J70" s="58">
        <f t="shared" si="12"/>
        <v>2.4339548239212805E-2</v>
      </c>
      <c r="K70" s="45">
        <f t="shared" si="13"/>
        <v>1.3076162460192831E-2</v>
      </c>
      <c r="L70" s="21">
        <f t="shared" si="14"/>
        <v>-4.4739419463957097E-2</v>
      </c>
      <c r="M70" s="45">
        <f t="shared" si="15"/>
        <v>-2.5773904964192962E-2</v>
      </c>
      <c r="N70" s="21"/>
    </row>
    <row r="71" spans="2:14" x14ac:dyDescent="0.25">
      <c r="B71" s="265"/>
      <c r="C71" s="275"/>
      <c r="D71" s="23" t="s">
        <v>32</v>
      </c>
      <c r="E71" s="59">
        <v>0.54751467710371815</v>
      </c>
      <c r="F71" s="59">
        <v>0.60558069381598789</v>
      </c>
      <c r="G71" s="59" t="s">
        <v>227</v>
      </c>
      <c r="H71" s="59" t="s">
        <v>227</v>
      </c>
      <c r="I71" s="59" t="s">
        <v>227</v>
      </c>
      <c r="J71" s="25" t="str">
        <f>IFERROR(I71/H71-1,"-")</f>
        <v>-</v>
      </c>
      <c r="K71" s="24" t="str">
        <f>IFERROR(I71-H71,"-")</f>
        <v>-</v>
      </c>
      <c r="L71" s="25" t="str">
        <f>IFERROR(I71/E71-1,"-")</f>
        <v>-</v>
      </c>
      <c r="M71" s="24" t="str">
        <f>IFERROR(I71-E71,"-")</f>
        <v>-</v>
      </c>
      <c r="N71" s="25" t="str">
        <f>IFERROR(I71/I69,"-")</f>
        <v>-</v>
      </c>
    </row>
    <row r="72" spans="2:14" x14ac:dyDescent="0.25">
      <c r="B72" s="265"/>
      <c r="C72" s="276" t="s">
        <v>39</v>
      </c>
      <c r="D72" s="26" t="s">
        <v>30</v>
      </c>
      <c r="E72" s="51">
        <v>1127</v>
      </c>
      <c r="F72" s="51">
        <v>437</v>
      </c>
      <c r="G72" s="51">
        <v>669</v>
      </c>
      <c r="H72" s="51">
        <v>857</v>
      </c>
      <c r="I72" s="51">
        <v>900</v>
      </c>
      <c r="J72" s="36">
        <f t="shared" si="12"/>
        <v>5.0175029171528607E-2</v>
      </c>
      <c r="K72" s="27">
        <f t="shared" si="13"/>
        <v>43</v>
      </c>
      <c r="L72" s="36">
        <f t="shared" si="14"/>
        <v>-0.20141969831410822</v>
      </c>
      <c r="M72" s="27">
        <f t="shared" si="15"/>
        <v>-227</v>
      </c>
      <c r="N72" s="36">
        <f>I72/$I$72</f>
        <v>1</v>
      </c>
    </row>
    <row r="73" spans="2:14" x14ac:dyDescent="0.25">
      <c r="B73" s="265"/>
      <c r="C73" s="271"/>
      <c r="D73" s="4" t="s">
        <v>31</v>
      </c>
      <c r="E73" s="52">
        <v>917</v>
      </c>
      <c r="F73" s="52">
        <v>386</v>
      </c>
      <c r="G73" s="52">
        <v>669</v>
      </c>
      <c r="H73" s="52">
        <v>855</v>
      </c>
      <c r="I73" s="52">
        <v>886</v>
      </c>
      <c r="J73" s="40">
        <f t="shared" si="12"/>
        <v>3.6257309941520433E-2</v>
      </c>
      <c r="K73" s="29">
        <f t="shared" si="13"/>
        <v>31</v>
      </c>
      <c r="L73" s="40">
        <f t="shared" si="14"/>
        <v>-3.3805888767720838E-2</v>
      </c>
      <c r="M73" s="29">
        <f t="shared" si="15"/>
        <v>-31</v>
      </c>
      <c r="N73" s="40">
        <f t="shared" ref="N73" si="21">I73/$I$72</f>
        <v>0.98444444444444446</v>
      </c>
    </row>
    <row r="74" spans="2:14" x14ac:dyDescent="0.25">
      <c r="B74" s="266"/>
      <c r="C74" s="272"/>
      <c r="D74" s="32" t="s">
        <v>32</v>
      </c>
      <c r="E74" s="33">
        <v>210</v>
      </c>
      <c r="F74" s="33">
        <v>51</v>
      </c>
      <c r="G74" s="33">
        <v>0</v>
      </c>
      <c r="H74" s="33">
        <v>0</v>
      </c>
      <c r="I74" s="33">
        <v>0</v>
      </c>
      <c r="J74" s="34" t="str">
        <f>IFERROR(I74/H74-1,"-")</f>
        <v>-</v>
      </c>
      <c r="K74" s="33">
        <f>IFERROR(I74-H74,"-")</f>
        <v>0</v>
      </c>
      <c r="L74" s="34">
        <f>IFERROR(I74/E74-1,"-")</f>
        <v>-1</v>
      </c>
      <c r="M74" s="33">
        <f>IFERROR(I74-E74,"-")</f>
        <v>-210</v>
      </c>
      <c r="N74" s="61">
        <f>IFERROR(I74/I72,"-")</f>
        <v>0</v>
      </c>
    </row>
    <row r="75" spans="2:14" x14ac:dyDescent="0.25">
      <c r="B75" s="279"/>
      <c r="C75" s="279"/>
      <c r="D75" s="279"/>
      <c r="E75" s="279"/>
      <c r="F75" s="279"/>
      <c r="G75" s="279"/>
      <c r="H75" s="279"/>
      <c r="I75" s="279"/>
      <c r="J75" s="279"/>
      <c r="K75" s="279"/>
      <c r="L75" s="279"/>
      <c r="M75" s="279"/>
      <c r="N75" s="47"/>
    </row>
    <row r="76" spans="2:14" ht="27" customHeight="1" x14ac:dyDescent="0.25">
      <c r="B76" s="280" t="s">
        <v>36</v>
      </c>
      <c r="C76" s="281"/>
      <c r="D76" s="281"/>
      <c r="E76" s="281"/>
      <c r="F76" s="281"/>
      <c r="G76" s="281"/>
      <c r="H76" s="281"/>
      <c r="I76" s="281"/>
      <c r="J76" s="281"/>
      <c r="K76" s="281"/>
      <c r="L76" s="281"/>
      <c r="M76" s="281"/>
    </row>
  </sheetData>
  <mergeCells count="30">
    <mergeCell ref="B75:M75"/>
    <mergeCell ref="B76:M76"/>
    <mergeCell ref="B50:M50"/>
    <mergeCell ref="B51:M51"/>
    <mergeCell ref="B54:M54"/>
    <mergeCell ref="B57:B74"/>
    <mergeCell ref="C57:C59"/>
    <mergeCell ref="C60:C62"/>
    <mergeCell ref="C63:C65"/>
    <mergeCell ref="C66:C68"/>
    <mergeCell ref="C69:C71"/>
    <mergeCell ref="C72:C74"/>
    <mergeCell ref="B25:M25"/>
    <mergeCell ref="B26:M26"/>
    <mergeCell ref="B29:M29"/>
    <mergeCell ref="B32:B49"/>
    <mergeCell ref="C32:C34"/>
    <mergeCell ref="C35:C37"/>
    <mergeCell ref="C38:C40"/>
    <mergeCell ref="C41:C43"/>
    <mergeCell ref="C44:C46"/>
    <mergeCell ref="C47:C49"/>
    <mergeCell ref="B4:M4"/>
    <mergeCell ref="B7:B24"/>
    <mergeCell ref="C7:C9"/>
    <mergeCell ref="C10:C12"/>
    <mergeCell ref="C13:C15"/>
    <mergeCell ref="C16:C18"/>
    <mergeCell ref="C19:C21"/>
    <mergeCell ref="C22:C2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D7F3EC-FC27-4F7A-8C2A-4BD4E31CF2A3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F18BC-2517-4CB5-9DCC-CE9DD94885D0}">
  <sheetPr>
    <tabColor rgb="FFFFC000"/>
  </sheetPr>
  <dimension ref="A1:X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10" width="13.7109375" customWidth="1"/>
    <col min="12" max="20" width="0" hidden="1" customWidth="1"/>
  </cols>
  <sheetData>
    <row r="1" spans="1:20" ht="42.75" customHeight="1" x14ac:dyDescent="0.25"/>
    <row r="5" spans="1:20" ht="42" customHeight="1" thickBot="1" x14ac:dyDescent="0.3">
      <c r="B5" s="263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63"/>
      <c r="D5" s="263"/>
      <c r="E5" s="263"/>
      <c r="F5" s="263"/>
      <c r="G5" s="263"/>
      <c r="H5" s="263"/>
      <c r="I5" s="263"/>
      <c r="J5" s="263"/>
      <c r="L5" s="263" t="s">
        <v>260</v>
      </c>
      <c r="M5" s="263"/>
      <c r="N5" s="263"/>
      <c r="O5" s="263"/>
      <c r="P5" s="263"/>
      <c r="Q5" s="263"/>
      <c r="R5" s="263"/>
      <c r="S5" s="263"/>
      <c r="T5" s="263"/>
    </row>
    <row r="6" spans="1:20" ht="6" customHeight="1" x14ac:dyDescent="0.25"/>
    <row r="7" spans="1:20" ht="15.75" x14ac:dyDescent="0.25">
      <c r="B7" s="143"/>
      <c r="C7" s="298" t="s">
        <v>43</v>
      </c>
      <c r="D7" s="299"/>
      <c r="E7" s="299"/>
      <c r="F7" s="299"/>
      <c r="G7" s="299"/>
      <c r="H7" s="299"/>
      <c r="I7" s="299"/>
      <c r="J7" s="299"/>
    </row>
    <row r="8" spans="1:20" s="144" customFormat="1" ht="72" customHeight="1" x14ac:dyDescent="0.25">
      <c r="A8"/>
      <c r="B8" s="183"/>
      <c r="C8" s="172" t="s">
        <v>217</v>
      </c>
      <c r="D8" s="172" t="s">
        <v>218</v>
      </c>
      <c r="E8" s="172" t="s">
        <v>219</v>
      </c>
      <c r="F8" s="172" t="s">
        <v>220</v>
      </c>
      <c r="G8" s="172" t="s">
        <v>221</v>
      </c>
      <c r="H8" s="173" t="str">
        <f>CONCATENATE("var. ",RIGHT(G8,2),"/",RIGHT(F8,2))</f>
        <v>var. 24/23</v>
      </c>
      <c r="I8" s="173" t="str">
        <f>CONCATENATE("var. ",RIGHT(G8,2),"/",RIGHT(C8,2))</f>
        <v>var. 24/19</v>
      </c>
      <c r="J8" s="173" t="str">
        <f>CONCATENATE("Cuota s/ total lugares de residencia ",RIGHT(G8,4))</f>
        <v>Cuota s/ total lugares de residencia 2024</v>
      </c>
      <c r="L8" s="183"/>
      <c r="M8" s="172" t="s">
        <v>217</v>
      </c>
      <c r="N8" s="172" t="s">
        <v>218</v>
      </c>
      <c r="O8" s="172" t="s">
        <v>219</v>
      </c>
      <c r="P8" s="172" t="s">
        <v>220</v>
      </c>
      <c r="Q8" s="172" t="s">
        <v>221</v>
      </c>
      <c r="R8" s="173" t="str">
        <f>CONCATENATE("var. ",RIGHT(Q8,2),"/",RIGHT(P8,2))</f>
        <v>var. 24/23</v>
      </c>
      <c r="S8" s="173" t="str">
        <f>CONCATENATE("var. ",RIGHT(Q8,2),"/",RIGHT(M8,2))</f>
        <v>var. 24/19</v>
      </c>
      <c r="T8" s="173" t="str">
        <f>CONCATENATE("Cuota s/ total lugares de residencia ",RIGHT(Q8,4))</f>
        <v>Cuota s/ total lugares de residencia 2024</v>
      </c>
    </row>
    <row r="9" spans="1:20" x14ac:dyDescent="0.25">
      <c r="B9" s="150" t="s">
        <v>43</v>
      </c>
      <c r="C9" s="151"/>
      <c r="D9" s="151"/>
      <c r="E9" s="151"/>
      <c r="F9" s="151"/>
      <c r="G9" s="151"/>
      <c r="H9" s="152"/>
      <c r="I9" s="152"/>
      <c r="J9" s="152"/>
      <c r="L9" s="153" t="s">
        <v>46</v>
      </c>
      <c r="M9" s="174"/>
      <c r="N9" s="174"/>
      <c r="O9" s="174"/>
      <c r="P9" s="174"/>
      <c r="Q9" s="174"/>
      <c r="R9" s="175"/>
      <c r="S9" s="175"/>
      <c r="T9" s="175"/>
    </row>
    <row r="10" spans="1:20" x14ac:dyDescent="0.25">
      <c r="B10" s="154" t="s">
        <v>68</v>
      </c>
      <c r="C10" s="176">
        <v>471694</v>
      </c>
      <c r="D10" s="176">
        <v>411047</v>
      </c>
      <c r="E10" s="176">
        <v>487953</v>
      </c>
      <c r="F10" s="176">
        <v>524477</v>
      </c>
      <c r="G10" s="176">
        <v>515668</v>
      </c>
      <c r="H10" s="177">
        <f t="shared" ref="H10:H22" si="0">IFERROR(G10/F10-1,"-")</f>
        <v>-1.6795779414540579E-2</v>
      </c>
      <c r="I10" s="177">
        <f t="shared" ref="I10:I22" si="1">IFERROR(G10/C10-1,"-")</f>
        <v>9.3225692928042392E-2</v>
      </c>
      <c r="J10" s="177">
        <f t="shared" ref="J10:J22" si="2">G10/G$10</f>
        <v>1</v>
      </c>
      <c r="L10" s="154" t="s">
        <v>68</v>
      </c>
      <c r="M10" s="176">
        <v>5082</v>
      </c>
      <c r="N10" s="176">
        <v>3386</v>
      </c>
      <c r="O10" s="176">
        <v>4319</v>
      </c>
      <c r="P10" s="176">
        <v>4906</v>
      </c>
      <c r="Q10" s="176">
        <v>3729</v>
      </c>
      <c r="R10" s="177">
        <f t="shared" ref="R10:R22" si="3">IFERROR(Q10/P10-1,"-")</f>
        <v>-0.23991031390134532</v>
      </c>
      <c r="S10" s="177">
        <f t="shared" ref="S10:S22" si="4">IFERROR(Q10/M10-1,"-")</f>
        <v>-0.26623376623376627</v>
      </c>
      <c r="T10" s="177">
        <f t="shared" ref="T10:T22" si="5">Q10/Q$10</f>
        <v>1</v>
      </c>
    </row>
    <row r="11" spans="1:20" x14ac:dyDescent="0.25">
      <c r="B11" s="157" t="s">
        <v>97</v>
      </c>
      <c r="C11" s="158">
        <v>75847</v>
      </c>
      <c r="D11" s="158">
        <v>57653</v>
      </c>
      <c r="E11" s="158">
        <v>72169</v>
      </c>
      <c r="F11" s="158">
        <v>66104</v>
      </c>
      <c r="G11" s="158">
        <v>77490</v>
      </c>
      <c r="H11" s="159">
        <f t="shared" si="0"/>
        <v>0.17224373714147401</v>
      </c>
      <c r="I11" s="160">
        <f t="shared" si="1"/>
        <v>2.166203013962309E-2</v>
      </c>
      <c r="J11" s="159">
        <f t="shared" si="2"/>
        <v>0.15027110466424135</v>
      </c>
      <c r="K11" s="79"/>
      <c r="L11" s="157" t="s">
        <v>97</v>
      </c>
      <c r="M11" s="158">
        <v>765</v>
      </c>
      <c r="N11" s="158">
        <v>188</v>
      </c>
      <c r="O11" s="158">
        <v>720</v>
      </c>
      <c r="P11" s="158">
        <v>802</v>
      </c>
      <c r="Q11" s="158">
        <v>273</v>
      </c>
      <c r="R11" s="159">
        <f t="shared" si="3"/>
        <v>-0.65960099750623447</v>
      </c>
      <c r="S11" s="160">
        <f t="shared" si="4"/>
        <v>-0.64313725490196072</v>
      </c>
      <c r="T11" s="159">
        <f t="shared" si="5"/>
        <v>7.3209975864843124E-2</v>
      </c>
    </row>
    <row r="12" spans="1:20" x14ac:dyDescent="0.25">
      <c r="B12" s="162" t="s">
        <v>103</v>
      </c>
      <c r="C12" s="163">
        <v>26313</v>
      </c>
      <c r="D12" s="163">
        <v>25106</v>
      </c>
      <c r="E12" s="163">
        <v>25211</v>
      </c>
      <c r="F12" s="163">
        <v>23615</v>
      </c>
      <c r="G12" s="163">
        <v>27557</v>
      </c>
      <c r="H12" s="164">
        <f t="shared" si="0"/>
        <v>0.16692780012703801</v>
      </c>
      <c r="I12" s="165">
        <f t="shared" si="1"/>
        <v>4.7277011363204391E-2</v>
      </c>
      <c r="J12" s="164">
        <f t="shared" si="2"/>
        <v>5.3439422263937261E-2</v>
      </c>
      <c r="K12" s="79"/>
      <c r="L12" s="162" t="s">
        <v>103</v>
      </c>
      <c r="M12" s="163">
        <v>402</v>
      </c>
      <c r="N12" s="163">
        <v>15</v>
      </c>
      <c r="O12" s="163">
        <v>159</v>
      </c>
      <c r="P12" s="163">
        <v>392</v>
      </c>
      <c r="Q12" s="163">
        <v>3</v>
      </c>
      <c r="R12" s="164">
        <f t="shared" si="3"/>
        <v>-0.99234693877551017</v>
      </c>
      <c r="S12" s="165">
        <f t="shared" si="4"/>
        <v>-0.9925373134328358</v>
      </c>
      <c r="T12" s="164">
        <f t="shared" si="5"/>
        <v>8.045052292839903E-4</v>
      </c>
    </row>
    <row r="13" spans="1:20" x14ac:dyDescent="0.25">
      <c r="B13" s="162" t="s">
        <v>100</v>
      </c>
      <c r="C13" s="163">
        <v>49534</v>
      </c>
      <c r="D13" s="163">
        <v>32547</v>
      </c>
      <c r="E13" s="163">
        <v>46958</v>
      </c>
      <c r="F13" s="163">
        <v>42489</v>
      </c>
      <c r="G13" s="163">
        <v>49933</v>
      </c>
      <c r="H13" s="164">
        <f t="shared" si="0"/>
        <v>0.17519828661535919</v>
      </c>
      <c r="I13" s="165">
        <f t="shared" si="1"/>
        <v>8.0550732829975935E-3</v>
      </c>
      <c r="J13" s="164">
        <f t="shared" si="2"/>
        <v>9.683168240030407E-2</v>
      </c>
      <c r="K13" s="79"/>
      <c r="L13" s="162" t="s">
        <v>100</v>
      </c>
      <c r="M13" s="163">
        <v>363</v>
      </c>
      <c r="N13" s="163">
        <v>173</v>
      </c>
      <c r="O13" s="163">
        <v>561</v>
      </c>
      <c r="P13" s="163">
        <v>410</v>
      </c>
      <c r="Q13" s="163">
        <v>270</v>
      </c>
      <c r="R13" s="164">
        <f t="shared" si="3"/>
        <v>-0.34146341463414631</v>
      </c>
      <c r="S13" s="165">
        <f t="shared" si="4"/>
        <v>-0.25619834710743805</v>
      </c>
      <c r="T13" s="164">
        <f>Q13/Q$10</f>
        <v>7.2405470635559133E-2</v>
      </c>
    </row>
    <row r="14" spans="1:20" x14ac:dyDescent="0.25">
      <c r="B14" s="157" t="s">
        <v>107</v>
      </c>
      <c r="C14" s="158">
        <v>395847</v>
      </c>
      <c r="D14" s="158">
        <v>353394</v>
      </c>
      <c r="E14" s="158">
        <v>415784</v>
      </c>
      <c r="F14" s="158">
        <v>458373</v>
      </c>
      <c r="G14" s="158">
        <v>438178</v>
      </c>
      <c r="H14" s="159">
        <f t="shared" si="0"/>
        <v>-4.4058005161735081E-2</v>
      </c>
      <c r="I14" s="160">
        <f t="shared" si="1"/>
        <v>0.10693778151659616</v>
      </c>
      <c r="J14" s="159">
        <f t="shared" si="2"/>
        <v>0.84972889533575868</v>
      </c>
      <c r="K14" s="79"/>
      <c r="L14" s="157" t="s">
        <v>107</v>
      </c>
      <c r="M14" s="158">
        <v>4317</v>
      </c>
      <c r="N14" s="158">
        <v>3198</v>
      </c>
      <c r="O14" s="158">
        <v>3599</v>
      </c>
      <c r="P14" s="158">
        <v>4104</v>
      </c>
      <c r="Q14" s="158">
        <v>3456</v>
      </c>
      <c r="R14" s="159">
        <f t="shared" si="3"/>
        <v>-0.15789473684210531</v>
      </c>
      <c r="S14" s="160">
        <f t="shared" si="4"/>
        <v>-0.19944405837387069</v>
      </c>
      <c r="T14" s="159">
        <f t="shared" si="5"/>
        <v>0.92679002413515688</v>
      </c>
    </row>
    <row r="15" spans="1:20" x14ac:dyDescent="0.25">
      <c r="B15" s="162" t="s">
        <v>110</v>
      </c>
      <c r="C15" s="163">
        <v>155973</v>
      </c>
      <c r="D15" s="163">
        <v>128680</v>
      </c>
      <c r="E15" s="163">
        <v>170233</v>
      </c>
      <c r="F15" s="163">
        <v>194515</v>
      </c>
      <c r="G15" s="163">
        <v>187225</v>
      </c>
      <c r="H15" s="164">
        <f t="shared" si="0"/>
        <v>-3.7477829473305357E-2</v>
      </c>
      <c r="I15" s="165">
        <f t="shared" si="1"/>
        <v>0.20036801241240476</v>
      </c>
      <c r="J15" s="164">
        <f t="shared" si="2"/>
        <v>0.36307275223593477</v>
      </c>
      <c r="K15" s="79"/>
      <c r="L15" s="162" t="s">
        <v>110</v>
      </c>
      <c r="M15" s="163">
        <v>964</v>
      </c>
      <c r="N15" s="163">
        <v>882</v>
      </c>
      <c r="O15" s="163">
        <v>1021</v>
      </c>
      <c r="P15" s="163">
        <v>1074</v>
      </c>
      <c r="Q15" s="163">
        <v>1114</v>
      </c>
      <c r="R15" s="164">
        <f t="shared" si="3"/>
        <v>3.7243947858472959E-2</v>
      </c>
      <c r="S15" s="165">
        <f t="shared" si="4"/>
        <v>0.15560165975103724</v>
      </c>
      <c r="T15" s="164">
        <f t="shared" si="5"/>
        <v>0.29873960847412173</v>
      </c>
    </row>
    <row r="16" spans="1:20" x14ac:dyDescent="0.25">
      <c r="B16" s="162" t="s">
        <v>113</v>
      </c>
      <c r="C16" s="163">
        <v>57337</v>
      </c>
      <c r="D16" s="163">
        <v>52678</v>
      </c>
      <c r="E16" s="163">
        <v>54243</v>
      </c>
      <c r="F16" s="163">
        <v>57698</v>
      </c>
      <c r="G16" s="163">
        <v>56698</v>
      </c>
      <c r="H16" s="164">
        <f t="shared" si="0"/>
        <v>-1.7331623279836395E-2</v>
      </c>
      <c r="I16" s="165">
        <f t="shared" si="1"/>
        <v>-1.1144636098854188E-2</v>
      </c>
      <c r="J16" s="164">
        <f t="shared" si="2"/>
        <v>0.1099505883630553</v>
      </c>
      <c r="K16" s="79"/>
      <c r="L16" s="162" t="s">
        <v>113</v>
      </c>
      <c r="M16" s="163">
        <v>1703</v>
      </c>
      <c r="N16" s="163">
        <v>1217</v>
      </c>
      <c r="O16" s="163">
        <v>857</v>
      </c>
      <c r="P16" s="163">
        <v>1277</v>
      </c>
      <c r="Q16" s="163">
        <v>870</v>
      </c>
      <c r="R16" s="164">
        <f t="shared" si="3"/>
        <v>-0.31871574001566172</v>
      </c>
      <c r="S16" s="165">
        <f t="shared" si="4"/>
        <v>-0.48913681738109216</v>
      </c>
      <c r="T16" s="164">
        <f t="shared" si="5"/>
        <v>0.2333065164923572</v>
      </c>
    </row>
    <row r="17" spans="2:24" x14ac:dyDescent="0.25">
      <c r="B17" s="162" t="s">
        <v>116</v>
      </c>
      <c r="C17" s="163">
        <v>15213</v>
      </c>
      <c r="D17" s="163">
        <v>20466</v>
      </c>
      <c r="E17" s="163">
        <v>19838</v>
      </c>
      <c r="F17" s="163">
        <v>20889</v>
      </c>
      <c r="G17" s="163">
        <v>18544</v>
      </c>
      <c r="H17" s="164">
        <f t="shared" si="0"/>
        <v>-0.11226004116999377</v>
      </c>
      <c r="I17" s="165">
        <f t="shared" si="1"/>
        <v>0.21895747058436865</v>
      </c>
      <c r="J17" s="164">
        <f t="shared" si="2"/>
        <v>3.5961122272469885E-2</v>
      </c>
      <c r="K17" s="79"/>
      <c r="L17" s="162" t="s">
        <v>116</v>
      </c>
      <c r="M17" s="163">
        <v>145</v>
      </c>
      <c r="N17" s="163">
        <v>158</v>
      </c>
      <c r="O17" s="163">
        <v>266</v>
      </c>
      <c r="P17" s="163">
        <v>266</v>
      </c>
      <c r="Q17" s="163">
        <v>194</v>
      </c>
      <c r="R17" s="164">
        <f t="shared" si="3"/>
        <v>-0.27067669172932329</v>
      </c>
      <c r="S17" s="165">
        <f t="shared" si="4"/>
        <v>0.33793103448275863</v>
      </c>
      <c r="T17" s="164">
        <f t="shared" si="5"/>
        <v>5.2024671493698042E-2</v>
      </c>
    </row>
    <row r="18" spans="2:24" x14ac:dyDescent="0.25">
      <c r="B18" s="162" t="s">
        <v>123</v>
      </c>
      <c r="C18" s="163">
        <v>11382</v>
      </c>
      <c r="D18" s="163">
        <v>18161</v>
      </c>
      <c r="E18" s="163">
        <v>13953</v>
      </c>
      <c r="F18" s="163">
        <v>15011</v>
      </c>
      <c r="G18" s="163">
        <v>15707</v>
      </c>
      <c r="H18" s="164">
        <f t="shared" si="0"/>
        <v>4.6365998267936748E-2</v>
      </c>
      <c r="I18" s="165">
        <f t="shared" si="1"/>
        <v>0.37998594271656994</v>
      </c>
      <c r="J18" s="164">
        <f t="shared" si="2"/>
        <v>3.0459520466656842E-2</v>
      </c>
      <c r="K18" s="79"/>
      <c r="L18" s="162" t="s">
        <v>123</v>
      </c>
      <c r="M18" s="163">
        <v>49</v>
      </c>
      <c r="N18" s="163">
        <v>65</v>
      </c>
      <c r="O18" s="163">
        <v>99</v>
      </c>
      <c r="P18" s="163">
        <v>154</v>
      </c>
      <c r="Q18" s="163">
        <v>122</v>
      </c>
      <c r="R18" s="164">
        <f t="shared" si="3"/>
        <v>-0.20779220779220775</v>
      </c>
      <c r="S18" s="165">
        <f t="shared" si="4"/>
        <v>1.489795918367347</v>
      </c>
      <c r="T18" s="164">
        <f t="shared" si="5"/>
        <v>3.2716545990882272E-2</v>
      </c>
    </row>
    <row r="19" spans="2:24" x14ac:dyDescent="0.25">
      <c r="B19" s="162" t="s">
        <v>119</v>
      </c>
      <c r="C19" s="163">
        <v>15506</v>
      </c>
      <c r="D19" s="163">
        <v>23965</v>
      </c>
      <c r="E19" s="163">
        <v>18333</v>
      </c>
      <c r="F19" s="163">
        <v>18765</v>
      </c>
      <c r="G19" s="163">
        <v>17077</v>
      </c>
      <c r="H19" s="164">
        <f t="shared" si="0"/>
        <v>-8.9954702904343153E-2</v>
      </c>
      <c r="I19" s="165">
        <f t="shared" si="1"/>
        <v>0.10131561976009285</v>
      </c>
      <c r="J19" s="164">
        <f t="shared" si="2"/>
        <v>3.311626860693314E-2</v>
      </c>
      <c r="K19" s="79"/>
      <c r="L19" s="162" t="s">
        <v>119</v>
      </c>
      <c r="M19" s="163">
        <v>76</v>
      </c>
      <c r="N19" s="163">
        <v>147</v>
      </c>
      <c r="O19" s="163">
        <v>45</v>
      </c>
      <c r="P19" s="163">
        <v>80</v>
      </c>
      <c r="Q19" s="163">
        <v>115</v>
      </c>
      <c r="R19" s="164">
        <f t="shared" si="3"/>
        <v>0.4375</v>
      </c>
      <c r="S19" s="165">
        <f t="shared" si="4"/>
        <v>0.51315789473684204</v>
      </c>
      <c r="T19" s="164">
        <f t="shared" si="5"/>
        <v>3.0839367122552964E-2</v>
      </c>
    </row>
    <row r="20" spans="2:24" x14ac:dyDescent="0.25">
      <c r="B20" s="162" t="s">
        <v>128</v>
      </c>
      <c r="C20" s="163">
        <v>9460</v>
      </c>
      <c r="D20" s="163">
        <v>10721</v>
      </c>
      <c r="E20" s="163">
        <v>11435</v>
      </c>
      <c r="F20" s="163">
        <v>10129</v>
      </c>
      <c r="G20" s="163">
        <v>9303</v>
      </c>
      <c r="H20" s="164">
        <f t="shared" si="0"/>
        <v>-8.1548030407740169E-2</v>
      </c>
      <c r="I20" s="165">
        <f t="shared" si="1"/>
        <v>-1.6596194503171291E-2</v>
      </c>
      <c r="J20" s="164">
        <f t="shared" si="2"/>
        <v>1.8040677335029516E-2</v>
      </c>
      <c r="K20" s="79"/>
      <c r="L20" s="162" t="s">
        <v>128</v>
      </c>
      <c r="M20" s="163">
        <v>58</v>
      </c>
      <c r="N20" s="163">
        <v>30</v>
      </c>
      <c r="O20" s="163">
        <v>21</v>
      </c>
      <c r="P20" s="163">
        <v>19</v>
      </c>
      <c r="Q20" s="163">
        <v>9</v>
      </c>
      <c r="R20" s="164">
        <f t="shared" si="3"/>
        <v>-0.52631578947368429</v>
      </c>
      <c r="S20" s="165">
        <f t="shared" si="4"/>
        <v>-0.84482758620689657</v>
      </c>
      <c r="T20" s="164">
        <f t="shared" si="5"/>
        <v>2.4135156878519709E-3</v>
      </c>
    </row>
    <row r="21" spans="2:24" x14ac:dyDescent="0.25">
      <c r="B21" s="162" t="s">
        <v>131</v>
      </c>
      <c r="C21" s="163">
        <v>20792</v>
      </c>
      <c r="D21" s="163">
        <v>10433</v>
      </c>
      <c r="E21" s="163">
        <v>14392</v>
      </c>
      <c r="F21" s="163">
        <v>14296</v>
      </c>
      <c r="G21" s="163">
        <v>11425</v>
      </c>
      <c r="H21" s="164">
        <f t="shared" si="0"/>
        <v>-0.20082540570789031</v>
      </c>
      <c r="I21" s="165">
        <f t="shared" si="1"/>
        <v>-0.45050981146594848</v>
      </c>
      <c r="J21" s="164">
        <f t="shared" si="2"/>
        <v>2.2155728104129014E-2</v>
      </c>
      <c r="K21" s="79"/>
      <c r="L21" s="162" t="s">
        <v>131</v>
      </c>
      <c r="M21" s="163">
        <v>148</v>
      </c>
      <c r="N21" s="163">
        <v>36</v>
      </c>
      <c r="O21" s="163">
        <v>10</v>
      </c>
      <c r="P21" s="163">
        <v>12</v>
      </c>
      <c r="Q21" s="163">
        <v>11</v>
      </c>
      <c r="R21" s="164">
        <f t="shared" si="3"/>
        <v>-8.333333333333337E-2</v>
      </c>
      <c r="S21" s="165">
        <f t="shared" si="4"/>
        <v>-0.92567567567567566</v>
      </c>
      <c r="T21" s="164">
        <f t="shared" si="5"/>
        <v>2.9498525073746312E-3</v>
      </c>
    </row>
    <row r="22" spans="2:24" x14ac:dyDescent="0.25">
      <c r="B22" s="168" t="s">
        <v>145</v>
      </c>
      <c r="C22" s="169">
        <f>C14-SUM(C15:C21)</f>
        <v>110184</v>
      </c>
      <c r="D22" s="169">
        <f>D14-SUM(D15:D21)</f>
        <v>88290</v>
      </c>
      <c r="E22" s="169">
        <f>E14-SUM(E15:E21)</f>
        <v>113357</v>
      </c>
      <c r="F22" s="169">
        <f>F14-SUM(F15:F21)</f>
        <v>127070</v>
      </c>
      <c r="G22" s="169">
        <f>G14-SUM(G15:G21)</f>
        <v>122199</v>
      </c>
      <c r="H22" s="170">
        <f t="shared" si="0"/>
        <v>-3.8333202172031178E-2</v>
      </c>
      <c r="I22" s="171">
        <f t="shared" si="1"/>
        <v>0.109044870398606</v>
      </c>
      <c r="J22" s="170">
        <f t="shared" si="2"/>
        <v>0.23697223795155023</v>
      </c>
      <c r="K22" s="79"/>
      <c r="L22" s="168" t="s">
        <v>145</v>
      </c>
      <c r="M22" s="169">
        <f>M14-SUM(M15:M21)</f>
        <v>1174</v>
      </c>
      <c r="N22" s="169">
        <f>N14-SUM(N15:N21)</f>
        <v>663</v>
      </c>
      <c r="O22" s="169">
        <f>O14-SUM(O15:O21)</f>
        <v>1280</v>
      </c>
      <c r="P22" s="169">
        <f>P14-SUM(P15:P21)</f>
        <v>1222</v>
      </c>
      <c r="Q22" s="169">
        <f>Q14-SUM(Q15:Q21)</f>
        <v>1021</v>
      </c>
      <c r="R22" s="170">
        <f t="shared" si="3"/>
        <v>-0.16448445171849424</v>
      </c>
      <c r="S22" s="171">
        <f t="shared" si="4"/>
        <v>-0.13032367972742764</v>
      </c>
      <c r="T22" s="170">
        <f t="shared" si="5"/>
        <v>0.27379994636631805</v>
      </c>
    </row>
    <row r="23" spans="2:24" x14ac:dyDescent="0.25">
      <c r="B23" s="153" t="s">
        <v>44</v>
      </c>
      <c r="C23" s="174"/>
      <c r="D23" s="174"/>
      <c r="E23" s="174"/>
      <c r="F23" s="174"/>
      <c r="G23" s="174"/>
      <c r="H23" s="175"/>
      <c r="I23" s="175"/>
      <c r="J23" s="175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</row>
    <row r="24" spans="2:24" x14ac:dyDescent="0.25">
      <c r="B24" s="154" t="s">
        <v>68</v>
      </c>
      <c r="C24" s="176">
        <v>167336</v>
      </c>
      <c r="D24" s="176">
        <v>150886</v>
      </c>
      <c r="E24" s="176">
        <v>178124</v>
      </c>
      <c r="F24" s="176">
        <v>192493</v>
      </c>
      <c r="G24" s="176">
        <v>185770</v>
      </c>
      <c r="H24" s="177">
        <f t="shared" ref="H24:H36" si="6">IFERROR(G24/F24-1,"-")</f>
        <v>-3.4925945359052024E-2</v>
      </c>
      <c r="I24" s="177">
        <f t="shared" ref="I24:I36" si="7">IFERROR(G24/C24-1,"-")</f>
        <v>0.11016159105034173</v>
      </c>
      <c r="J24" s="177">
        <f t="shared" ref="J24:J36" si="8">G24/G$10</f>
        <v>0.36025116935702817</v>
      </c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</row>
    <row r="25" spans="2:24" x14ac:dyDescent="0.25">
      <c r="B25" s="157" t="s">
        <v>97</v>
      </c>
      <c r="C25" s="158">
        <v>12139</v>
      </c>
      <c r="D25" s="158">
        <v>9629</v>
      </c>
      <c r="E25" s="158">
        <v>11643</v>
      </c>
      <c r="F25" s="158">
        <v>9262</v>
      </c>
      <c r="G25" s="158">
        <v>9486</v>
      </c>
      <c r="H25" s="159">
        <f t="shared" si="6"/>
        <v>2.4184841286978953E-2</v>
      </c>
      <c r="I25" s="160">
        <f t="shared" si="7"/>
        <v>-0.21855177526979153</v>
      </c>
      <c r="J25" s="159">
        <f t="shared" si="8"/>
        <v>1.8395556831139415E-2</v>
      </c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</row>
    <row r="26" spans="2:24" x14ac:dyDescent="0.25">
      <c r="B26" s="162" t="s">
        <v>103</v>
      </c>
      <c r="C26" s="163">
        <v>5201</v>
      </c>
      <c r="D26" s="163">
        <v>3770</v>
      </c>
      <c r="E26" s="163">
        <v>4502</v>
      </c>
      <c r="F26" s="163">
        <v>3070</v>
      </c>
      <c r="G26" s="163">
        <v>3103</v>
      </c>
      <c r="H26" s="164">
        <f t="shared" si="6"/>
        <v>1.0749185667752403E-2</v>
      </c>
      <c r="I26" s="165">
        <f t="shared" si="7"/>
        <v>-0.40338396462218806</v>
      </c>
      <c r="J26" s="164">
        <f t="shared" si="8"/>
        <v>6.0174375761148646E-3</v>
      </c>
    </row>
    <row r="27" spans="2:24" x14ac:dyDescent="0.25">
      <c r="B27" s="162" t="s">
        <v>100</v>
      </c>
      <c r="C27" s="163">
        <v>6938</v>
      </c>
      <c r="D27" s="163">
        <v>5859</v>
      </c>
      <c r="E27" s="163">
        <v>7141</v>
      </c>
      <c r="F27" s="163">
        <v>6192</v>
      </c>
      <c r="G27" s="163">
        <v>6383</v>
      </c>
      <c r="H27" s="164">
        <f t="shared" si="6"/>
        <v>3.0846253229974252E-2</v>
      </c>
      <c r="I27" s="165">
        <f t="shared" si="7"/>
        <v>-7.9994234649754969E-2</v>
      </c>
      <c r="J27" s="164">
        <f t="shared" si="8"/>
        <v>1.237811925502455E-2</v>
      </c>
    </row>
    <row r="28" spans="2:24" x14ac:dyDescent="0.25">
      <c r="B28" s="157" t="s">
        <v>107</v>
      </c>
      <c r="C28" s="158">
        <v>155197</v>
      </c>
      <c r="D28" s="158">
        <v>141257</v>
      </c>
      <c r="E28" s="158">
        <v>166481</v>
      </c>
      <c r="F28" s="158">
        <v>183231</v>
      </c>
      <c r="G28" s="158">
        <v>176284</v>
      </c>
      <c r="H28" s="159">
        <f t="shared" si="6"/>
        <v>-3.7913890116847093E-2</v>
      </c>
      <c r="I28" s="160">
        <f t="shared" si="7"/>
        <v>0.13587247176169637</v>
      </c>
      <c r="J28" s="159">
        <f t="shared" si="8"/>
        <v>0.34185561252588875</v>
      </c>
    </row>
    <row r="29" spans="2:24" x14ac:dyDescent="0.25">
      <c r="B29" s="162" t="s">
        <v>110</v>
      </c>
      <c r="C29" s="163">
        <v>67717</v>
      </c>
      <c r="D29" s="163">
        <v>58893</v>
      </c>
      <c r="E29" s="163">
        <v>75773</v>
      </c>
      <c r="F29" s="163">
        <v>88521</v>
      </c>
      <c r="G29" s="163">
        <v>85699</v>
      </c>
      <c r="H29" s="164">
        <f t="shared" si="6"/>
        <v>-3.1879441036590239E-2</v>
      </c>
      <c r="I29" s="165">
        <f t="shared" si="7"/>
        <v>0.26554631776363391</v>
      </c>
      <c r="J29" s="164">
        <f t="shared" si="8"/>
        <v>0.16619026195148817</v>
      </c>
    </row>
    <row r="30" spans="2:24" x14ac:dyDescent="0.25">
      <c r="B30" s="162" t="s">
        <v>113</v>
      </c>
      <c r="C30" s="163">
        <v>21840</v>
      </c>
      <c r="D30" s="163">
        <v>21772</v>
      </c>
      <c r="E30" s="163">
        <v>22300</v>
      </c>
      <c r="F30" s="163">
        <v>21791</v>
      </c>
      <c r="G30" s="163">
        <v>21540</v>
      </c>
      <c r="H30" s="164">
        <f t="shared" si="6"/>
        <v>-1.1518516818870173E-2</v>
      </c>
      <c r="I30" s="165">
        <f t="shared" si="7"/>
        <v>-1.3736263736263687E-2</v>
      </c>
      <c r="J30" s="164">
        <f t="shared" si="8"/>
        <v>4.1771062001132508E-2</v>
      </c>
    </row>
    <row r="31" spans="2:24" x14ac:dyDescent="0.25">
      <c r="B31" s="162" t="s">
        <v>116</v>
      </c>
      <c r="C31" s="163">
        <v>5078</v>
      </c>
      <c r="D31" s="163">
        <v>5847</v>
      </c>
      <c r="E31" s="163">
        <v>5677</v>
      </c>
      <c r="F31" s="163">
        <v>6726</v>
      </c>
      <c r="G31" s="163">
        <v>4438</v>
      </c>
      <c r="H31" s="164">
        <f t="shared" si="6"/>
        <v>-0.34017246506095744</v>
      </c>
      <c r="I31" s="165">
        <f t="shared" si="7"/>
        <v>-0.12603387160299329</v>
      </c>
      <c r="J31" s="164">
        <f t="shared" si="8"/>
        <v>8.6063125887198746E-3</v>
      </c>
    </row>
    <row r="32" spans="2:24" x14ac:dyDescent="0.25">
      <c r="B32" s="162" t="s">
        <v>123</v>
      </c>
      <c r="C32" s="163">
        <v>5180</v>
      </c>
      <c r="D32" s="163">
        <v>7509</v>
      </c>
      <c r="E32" s="163">
        <v>5590</v>
      </c>
      <c r="F32" s="163">
        <v>5719</v>
      </c>
      <c r="G32" s="163">
        <v>6569</v>
      </c>
      <c r="H32" s="164">
        <f t="shared" si="6"/>
        <v>0.14862738240951212</v>
      </c>
      <c r="I32" s="165">
        <f t="shared" si="7"/>
        <v>0.26814671814671809</v>
      </c>
      <c r="J32" s="164">
        <f t="shared" si="8"/>
        <v>1.2738816447791991E-2</v>
      </c>
    </row>
    <row r="33" spans="2:10" x14ac:dyDescent="0.25">
      <c r="B33" s="162" t="s">
        <v>119</v>
      </c>
      <c r="C33" s="163">
        <v>8096</v>
      </c>
      <c r="D33" s="163">
        <v>13721</v>
      </c>
      <c r="E33" s="163">
        <v>10648</v>
      </c>
      <c r="F33" s="163">
        <v>10458</v>
      </c>
      <c r="G33" s="163">
        <v>9538</v>
      </c>
      <c r="H33" s="164">
        <f t="shared" si="6"/>
        <v>-8.7970931344425352E-2</v>
      </c>
      <c r="I33" s="165">
        <f t="shared" si="7"/>
        <v>0.17811264822134398</v>
      </c>
      <c r="J33" s="164">
        <f t="shared" si="8"/>
        <v>1.8496396906536764E-2</v>
      </c>
    </row>
    <row r="34" spans="2:10" x14ac:dyDescent="0.25">
      <c r="B34" s="162" t="s">
        <v>128</v>
      </c>
      <c r="C34" s="163">
        <v>3423</v>
      </c>
      <c r="D34" s="163">
        <v>3306</v>
      </c>
      <c r="E34" s="163">
        <v>3960</v>
      </c>
      <c r="F34" s="163">
        <v>3602</v>
      </c>
      <c r="G34" s="163">
        <v>3557</v>
      </c>
      <c r="H34" s="164">
        <f t="shared" si="6"/>
        <v>-1.2493059411438079E-2</v>
      </c>
      <c r="I34" s="165">
        <f t="shared" si="7"/>
        <v>3.9146947122407294E-2</v>
      </c>
      <c r="J34" s="164">
        <f t="shared" si="8"/>
        <v>6.8978490036224862E-3</v>
      </c>
    </row>
    <row r="35" spans="2:10" x14ac:dyDescent="0.25">
      <c r="B35" s="162" t="s">
        <v>131</v>
      </c>
      <c r="C35" s="163">
        <v>7153</v>
      </c>
      <c r="D35" s="163">
        <v>2952</v>
      </c>
      <c r="E35" s="163">
        <v>5892</v>
      </c>
      <c r="F35" s="163">
        <v>5126</v>
      </c>
      <c r="G35" s="163">
        <v>4550</v>
      </c>
      <c r="H35" s="164">
        <f t="shared" si="6"/>
        <v>-0.11236831837690209</v>
      </c>
      <c r="I35" s="165">
        <f t="shared" si="7"/>
        <v>-0.36390325737452822</v>
      </c>
      <c r="J35" s="164">
        <f t="shared" si="8"/>
        <v>8.8235065972680094E-3</v>
      </c>
    </row>
    <row r="36" spans="2:10" x14ac:dyDescent="0.25">
      <c r="B36" s="168" t="s">
        <v>145</v>
      </c>
      <c r="C36" s="169">
        <f>C28-SUM(C29:C35)</f>
        <v>36710</v>
      </c>
      <c r="D36" s="169">
        <f>D28-SUM(D29:D35)</f>
        <v>27257</v>
      </c>
      <c r="E36" s="169">
        <f>E28-SUM(E29:E35)</f>
        <v>36641</v>
      </c>
      <c r="F36" s="169">
        <f>F28-SUM(F29:F35)</f>
        <v>41288</v>
      </c>
      <c r="G36" s="169">
        <f>G28-SUM(G29:G35)</f>
        <v>40393</v>
      </c>
      <c r="H36" s="170">
        <f t="shared" si="6"/>
        <v>-2.1677000581282746E-2</v>
      </c>
      <c r="I36" s="171">
        <f t="shared" si="7"/>
        <v>0.10032688640697351</v>
      </c>
      <c r="J36" s="170">
        <f t="shared" si="8"/>
        <v>7.8331407029328948E-2</v>
      </c>
    </row>
    <row r="37" spans="2:10" x14ac:dyDescent="0.25">
      <c r="B37" s="153" t="s">
        <v>45</v>
      </c>
      <c r="C37" s="174"/>
      <c r="D37" s="174"/>
      <c r="E37" s="174"/>
      <c r="F37" s="174"/>
      <c r="G37" s="174"/>
      <c r="H37" s="175"/>
      <c r="I37" s="175"/>
      <c r="J37" s="175"/>
    </row>
    <row r="38" spans="2:10" x14ac:dyDescent="0.25">
      <c r="B38" s="154" t="s">
        <v>68</v>
      </c>
      <c r="C38" s="176">
        <v>130913</v>
      </c>
      <c r="D38" s="176">
        <v>108519</v>
      </c>
      <c r="E38" s="176">
        <v>129722</v>
      </c>
      <c r="F38" s="176">
        <v>139970</v>
      </c>
      <c r="G38" s="176">
        <v>129189</v>
      </c>
      <c r="H38" s="177">
        <f t="shared" ref="H38:H50" si="9">IFERROR(G38/F38-1,"-")</f>
        <v>-7.7023647924555294E-2</v>
      </c>
      <c r="I38" s="177">
        <f t="shared" ref="I38:I50" si="10">IFERROR(G38/C38-1,"-")</f>
        <v>-1.3169051201943227E-2</v>
      </c>
      <c r="J38" s="177">
        <f t="shared" ref="J38:J50" si="11">G38/G$10</f>
        <v>0.2505274711636169</v>
      </c>
    </row>
    <row r="39" spans="2:10" x14ac:dyDescent="0.25">
      <c r="B39" s="157" t="s">
        <v>97</v>
      </c>
      <c r="C39" s="158">
        <v>8861</v>
      </c>
      <c r="D39" s="158">
        <v>6782</v>
      </c>
      <c r="E39" s="158">
        <v>6830</v>
      </c>
      <c r="F39" s="158">
        <v>8145</v>
      </c>
      <c r="G39" s="158">
        <v>7239</v>
      </c>
      <c r="H39" s="159">
        <f t="shared" si="9"/>
        <v>-0.11123388581952121</v>
      </c>
      <c r="I39" s="160">
        <f t="shared" si="10"/>
        <v>-0.18304931723281792</v>
      </c>
      <c r="J39" s="159">
        <f t="shared" si="11"/>
        <v>1.4038102034642444E-2</v>
      </c>
    </row>
    <row r="40" spans="2:10" x14ac:dyDescent="0.25">
      <c r="B40" s="162" t="s">
        <v>103</v>
      </c>
      <c r="C40" s="163">
        <v>3182</v>
      </c>
      <c r="D40" s="163">
        <v>2284</v>
      </c>
      <c r="E40" s="163">
        <v>1887</v>
      </c>
      <c r="F40" s="163">
        <v>3276</v>
      </c>
      <c r="G40" s="163">
        <v>2399</v>
      </c>
      <c r="H40" s="164">
        <f t="shared" si="9"/>
        <v>-0.26770451770451775</v>
      </c>
      <c r="I40" s="165">
        <f t="shared" si="10"/>
        <v>-0.24607165304839729</v>
      </c>
      <c r="J40" s="164">
        <f t="shared" si="11"/>
        <v>4.6522180938122978E-3</v>
      </c>
    </row>
    <row r="41" spans="2:10" x14ac:dyDescent="0.25">
      <c r="B41" s="162" t="s">
        <v>100</v>
      </c>
      <c r="C41" s="163">
        <v>5679</v>
      </c>
      <c r="D41" s="163">
        <v>4498</v>
      </c>
      <c r="E41" s="163">
        <v>4943</v>
      </c>
      <c r="F41" s="163">
        <v>4869</v>
      </c>
      <c r="G41" s="163">
        <v>4840</v>
      </c>
      <c r="H41" s="164">
        <f t="shared" si="9"/>
        <v>-5.9560484699117122E-3</v>
      </c>
      <c r="I41" s="165">
        <f t="shared" si="10"/>
        <v>-0.1477372776897341</v>
      </c>
      <c r="J41" s="164">
        <f t="shared" si="11"/>
        <v>9.3858839408301458E-3</v>
      </c>
    </row>
    <row r="42" spans="2:10" x14ac:dyDescent="0.25">
      <c r="B42" s="157" t="s">
        <v>107</v>
      </c>
      <c r="C42" s="158">
        <v>122052</v>
      </c>
      <c r="D42" s="158">
        <v>101737</v>
      </c>
      <c r="E42" s="158">
        <v>122892</v>
      </c>
      <c r="F42" s="158">
        <v>131825</v>
      </c>
      <c r="G42" s="158">
        <v>121950</v>
      </c>
      <c r="H42" s="159">
        <f t="shared" si="9"/>
        <v>-7.490991845249384E-2</v>
      </c>
      <c r="I42" s="160">
        <f t="shared" si="10"/>
        <v>-8.3570936977683807E-4</v>
      </c>
      <c r="J42" s="159">
        <f t="shared" si="11"/>
        <v>0.23648936912897445</v>
      </c>
    </row>
    <row r="43" spans="2:10" x14ac:dyDescent="0.25">
      <c r="B43" s="162" t="s">
        <v>110</v>
      </c>
      <c r="C43" s="163">
        <v>56127</v>
      </c>
      <c r="D43" s="163">
        <v>42517</v>
      </c>
      <c r="E43" s="163">
        <v>59401</v>
      </c>
      <c r="F43" s="163">
        <v>61572</v>
      </c>
      <c r="G43" s="163">
        <v>58551</v>
      </c>
      <c r="H43" s="164">
        <f t="shared" si="9"/>
        <v>-4.9064509842136061E-2</v>
      </c>
      <c r="I43" s="165">
        <f t="shared" si="10"/>
        <v>4.3187770591693875E-2</v>
      </c>
      <c r="J43" s="164">
        <f t="shared" si="11"/>
        <v>0.11354398566519544</v>
      </c>
    </row>
    <row r="44" spans="2:10" x14ac:dyDescent="0.25">
      <c r="B44" s="162" t="s">
        <v>113</v>
      </c>
      <c r="C44" s="163">
        <v>6274</v>
      </c>
      <c r="D44" s="163">
        <v>5619</v>
      </c>
      <c r="E44" s="163">
        <v>5596</v>
      </c>
      <c r="F44" s="163">
        <v>5741</v>
      </c>
      <c r="G44" s="163">
        <v>5358</v>
      </c>
      <c r="H44" s="164">
        <f t="shared" si="9"/>
        <v>-6.671311618184983E-2</v>
      </c>
      <c r="I44" s="165">
        <f t="shared" si="10"/>
        <v>-0.14599936244819889</v>
      </c>
      <c r="J44" s="164">
        <f t="shared" si="11"/>
        <v>1.0390406230365273E-2</v>
      </c>
    </row>
    <row r="45" spans="2:10" x14ac:dyDescent="0.25">
      <c r="B45" s="162" t="s">
        <v>116</v>
      </c>
      <c r="C45" s="163">
        <v>2437</v>
      </c>
      <c r="D45" s="163">
        <v>2963</v>
      </c>
      <c r="E45" s="163">
        <v>2672</v>
      </c>
      <c r="F45" s="163">
        <v>3152</v>
      </c>
      <c r="G45" s="163">
        <v>2523</v>
      </c>
      <c r="H45" s="164">
        <f t="shared" si="9"/>
        <v>-0.19955583756345174</v>
      </c>
      <c r="I45" s="165">
        <f t="shared" si="10"/>
        <v>3.528929011079196E-2</v>
      </c>
      <c r="J45" s="164">
        <f t="shared" si="11"/>
        <v>4.892682888990591E-3</v>
      </c>
    </row>
    <row r="46" spans="2:10" x14ac:dyDescent="0.25">
      <c r="B46" s="162" t="s">
        <v>123</v>
      </c>
      <c r="C46" s="163">
        <v>4161</v>
      </c>
      <c r="D46" s="163">
        <v>5925</v>
      </c>
      <c r="E46" s="163">
        <v>4414</v>
      </c>
      <c r="F46" s="163">
        <v>5006</v>
      </c>
      <c r="G46" s="163">
        <v>4839</v>
      </c>
      <c r="H46" s="164">
        <f t="shared" si="9"/>
        <v>-3.3359968038353949E-2</v>
      </c>
      <c r="I46" s="165">
        <f t="shared" si="10"/>
        <v>0.16294160057678453</v>
      </c>
      <c r="J46" s="164">
        <f t="shared" si="11"/>
        <v>9.3839447086109667E-3</v>
      </c>
    </row>
    <row r="47" spans="2:10" x14ac:dyDescent="0.25">
      <c r="B47" s="162" t="s">
        <v>119</v>
      </c>
      <c r="C47" s="163">
        <v>5040</v>
      </c>
      <c r="D47" s="163">
        <v>6039</v>
      </c>
      <c r="E47" s="163">
        <v>4869</v>
      </c>
      <c r="F47" s="163">
        <v>5160</v>
      </c>
      <c r="G47" s="163">
        <v>4393</v>
      </c>
      <c r="H47" s="164">
        <f t="shared" si="9"/>
        <v>-0.14864341085271315</v>
      </c>
      <c r="I47" s="165">
        <f t="shared" si="10"/>
        <v>-0.12837301587301586</v>
      </c>
      <c r="J47" s="164">
        <f t="shared" si="11"/>
        <v>8.5190471388567838E-3</v>
      </c>
    </row>
    <row r="48" spans="2:10" x14ac:dyDescent="0.25">
      <c r="B48" s="162" t="s">
        <v>128</v>
      </c>
      <c r="C48" s="163">
        <v>3437</v>
      </c>
      <c r="D48" s="163">
        <v>3876</v>
      </c>
      <c r="E48" s="163">
        <v>3798</v>
      </c>
      <c r="F48" s="163">
        <v>3450</v>
      </c>
      <c r="G48" s="163">
        <v>3302</v>
      </c>
      <c r="H48" s="164">
        <f t="shared" si="9"/>
        <v>-4.2898550724637663E-2</v>
      </c>
      <c r="I48" s="165">
        <f t="shared" si="10"/>
        <v>-3.9278440500436385E-2</v>
      </c>
      <c r="J48" s="164">
        <f t="shared" si="11"/>
        <v>6.4033447877316413E-3</v>
      </c>
    </row>
    <row r="49" spans="2:10" x14ac:dyDescent="0.25">
      <c r="B49" s="162" t="s">
        <v>131</v>
      </c>
      <c r="C49" s="163">
        <v>8443</v>
      </c>
      <c r="D49" s="163">
        <v>4863</v>
      </c>
      <c r="E49" s="163">
        <v>5672</v>
      </c>
      <c r="F49" s="163">
        <v>5881</v>
      </c>
      <c r="G49" s="163">
        <v>3783</v>
      </c>
      <c r="H49" s="164">
        <f t="shared" si="9"/>
        <v>-0.35674205067165443</v>
      </c>
      <c r="I49" s="165">
        <f t="shared" si="10"/>
        <v>-0.55193651545659128</v>
      </c>
      <c r="J49" s="164">
        <f t="shared" si="11"/>
        <v>7.3361154851571166E-3</v>
      </c>
    </row>
    <row r="50" spans="2:10" x14ac:dyDescent="0.25">
      <c r="B50" s="168" t="s">
        <v>145</v>
      </c>
      <c r="C50" s="169">
        <f>C42-SUM(C43:C49)</f>
        <v>36133</v>
      </c>
      <c r="D50" s="169">
        <f>D42-SUM(D43:D49)</f>
        <v>29935</v>
      </c>
      <c r="E50" s="169">
        <f>E42-SUM(E43:E49)</f>
        <v>36470</v>
      </c>
      <c r="F50" s="169">
        <f>F42-SUM(F43:F49)</f>
        <v>41863</v>
      </c>
      <c r="G50" s="169">
        <f>G42-SUM(G43:G49)</f>
        <v>39201</v>
      </c>
      <c r="H50" s="170">
        <f t="shared" si="9"/>
        <v>-6.3588371593053528E-2</v>
      </c>
      <c r="I50" s="171">
        <f t="shared" si="10"/>
        <v>8.4908532366534839E-2</v>
      </c>
      <c r="J50" s="170">
        <f t="shared" si="11"/>
        <v>7.6019842224066644E-2</v>
      </c>
    </row>
    <row r="51" spans="2:10" x14ac:dyDescent="0.25">
      <c r="B51" s="153" t="s">
        <v>46</v>
      </c>
      <c r="C51" s="174"/>
      <c r="D51" s="174"/>
      <c r="E51" s="174"/>
      <c r="F51" s="174"/>
      <c r="G51" s="174"/>
      <c r="H51" s="175"/>
      <c r="I51" s="175"/>
      <c r="J51" s="175"/>
    </row>
    <row r="52" spans="2:10" x14ac:dyDescent="0.25">
      <c r="B52" s="154" t="s">
        <v>68</v>
      </c>
      <c r="C52" s="176">
        <v>5082</v>
      </c>
      <c r="D52" s="176">
        <v>3386</v>
      </c>
      <c r="E52" s="176">
        <v>4319</v>
      </c>
      <c r="F52" s="176">
        <v>4906</v>
      </c>
      <c r="G52" s="176">
        <v>3729</v>
      </c>
      <c r="H52" s="177">
        <f t="shared" ref="H52:H64" si="12">IFERROR(G52/F52-1,"-")</f>
        <v>-0.23991031390134532</v>
      </c>
      <c r="I52" s="177">
        <f t="shared" ref="I52:I64" si="13">IFERROR(G52/C52-1,"-")</f>
        <v>-0.26623376623376627</v>
      </c>
      <c r="J52" s="177">
        <f t="shared" ref="J52:J64" si="14">G52/G$10</f>
        <v>7.2313969453214081E-3</v>
      </c>
    </row>
    <row r="53" spans="2:10" x14ac:dyDescent="0.25">
      <c r="B53" s="157" t="s">
        <v>97</v>
      </c>
      <c r="C53" s="158">
        <v>765</v>
      </c>
      <c r="D53" s="158">
        <v>188</v>
      </c>
      <c r="E53" s="158">
        <v>720</v>
      </c>
      <c r="F53" s="158">
        <v>802</v>
      </c>
      <c r="G53" s="158">
        <v>273</v>
      </c>
      <c r="H53" s="159">
        <f t="shared" si="12"/>
        <v>-0.65960099750623447</v>
      </c>
      <c r="I53" s="160">
        <f t="shared" si="13"/>
        <v>-0.64313725490196072</v>
      </c>
      <c r="J53" s="159">
        <f t="shared" si="14"/>
        <v>5.2941039583608062E-4</v>
      </c>
    </row>
    <row r="54" spans="2:10" x14ac:dyDescent="0.25">
      <c r="B54" s="162" t="s">
        <v>103</v>
      </c>
      <c r="C54" s="163">
        <v>402</v>
      </c>
      <c r="D54" s="163">
        <v>15</v>
      </c>
      <c r="E54" s="163">
        <v>159</v>
      </c>
      <c r="F54" s="163">
        <v>392</v>
      </c>
      <c r="G54" s="163">
        <v>3</v>
      </c>
      <c r="H54" s="164">
        <f t="shared" si="12"/>
        <v>-0.99234693877551017</v>
      </c>
      <c r="I54" s="165">
        <f t="shared" si="13"/>
        <v>-0.9925373134328358</v>
      </c>
      <c r="J54" s="164">
        <f t="shared" si="14"/>
        <v>5.8176966575393468E-6</v>
      </c>
    </row>
    <row r="55" spans="2:10" x14ac:dyDescent="0.25">
      <c r="B55" s="162" t="s">
        <v>100</v>
      </c>
      <c r="C55" s="163">
        <v>363</v>
      </c>
      <c r="D55" s="163">
        <v>173</v>
      </c>
      <c r="E55" s="163">
        <v>561</v>
      </c>
      <c r="F55" s="163">
        <v>410</v>
      </c>
      <c r="G55" s="163">
        <v>270</v>
      </c>
      <c r="H55" s="164">
        <f t="shared" si="12"/>
        <v>-0.34146341463414631</v>
      </c>
      <c r="I55" s="165">
        <f t="shared" si="13"/>
        <v>-0.25619834710743805</v>
      </c>
      <c r="J55" s="164">
        <f t="shared" si="14"/>
        <v>5.2359269917854126E-4</v>
      </c>
    </row>
    <row r="56" spans="2:10" x14ac:dyDescent="0.25">
      <c r="B56" s="157" t="s">
        <v>107</v>
      </c>
      <c r="C56" s="158">
        <v>4317</v>
      </c>
      <c r="D56" s="158">
        <v>3198</v>
      </c>
      <c r="E56" s="158">
        <v>3599</v>
      </c>
      <c r="F56" s="158">
        <v>4104</v>
      </c>
      <c r="G56" s="158">
        <v>3456</v>
      </c>
      <c r="H56" s="159">
        <f t="shared" si="12"/>
        <v>-0.15789473684210531</v>
      </c>
      <c r="I56" s="160">
        <f t="shared" si="13"/>
        <v>-0.19944405837387069</v>
      </c>
      <c r="J56" s="159">
        <f t="shared" si="14"/>
        <v>6.701986549485328E-3</v>
      </c>
    </row>
    <row r="57" spans="2:10" x14ac:dyDescent="0.25">
      <c r="B57" s="162" t="s">
        <v>110</v>
      </c>
      <c r="C57" s="163">
        <v>964</v>
      </c>
      <c r="D57" s="163">
        <v>882</v>
      </c>
      <c r="E57" s="163">
        <v>1021</v>
      </c>
      <c r="F57" s="163">
        <v>1074</v>
      </c>
      <c r="G57" s="163">
        <v>1114</v>
      </c>
      <c r="H57" s="164">
        <f t="shared" si="12"/>
        <v>3.7243947858472959E-2</v>
      </c>
      <c r="I57" s="165">
        <f t="shared" si="13"/>
        <v>0.15560165975103724</v>
      </c>
      <c r="J57" s="164">
        <f t="shared" si="14"/>
        <v>2.1603046921662775E-3</v>
      </c>
    </row>
    <row r="58" spans="2:10" x14ac:dyDescent="0.25">
      <c r="B58" s="162" t="s">
        <v>113</v>
      </c>
      <c r="C58" s="163">
        <v>1703</v>
      </c>
      <c r="D58" s="163">
        <v>1217</v>
      </c>
      <c r="E58" s="163">
        <v>857</v>
      </c>
      <c r="F58" s="163">
        <v>1277</v>
      </c>
      <c r="G58" s="163">
        <v>870</v>
      </c>
      <c r="H58" s="164">
        <f t="shared" si="12"/>
        <v>-0.31871574001566172</v>
      </c>
      <c r="I58" s="165">
        <f t="shared" si="13"/>
        <v>-0.48913681738109216</v>
      </c>
      <c r="J58" s="164">
        <f t="shared" si="14"/>
        <v>1.6871320306864107E-3</v>
      </c>
    </row>
    <row r="59" spans="2:10" x14ac:dyDescent="0.25">
      <c r="B59" s="162" t="s">
        <v>116</v>
      </c>
      <c r="C59" s="163">
        <v>145</v>
      </c>
      <c r="D59" s="163">
        <v>158</v>
      </c>
      <c r="E59" s="163">
        <v>266</v>
      </c>
      <c r="F59" s="163">
        <v>266</v>
      </c>
      <c r="G59" s="163">
        <v>194</v>
      </c>
      <c r="H59" s="164">
        <f t="shared" si="12"/>
        <v>-0.27067669172932329</v>
      </c>
      <c r="I59" s="165">
        <f t="shared" si="13"/>
        <v>0.33793103448275863</v>
      </c>
      <c r="J59" s="164">
        <f t="shared" si="14"/>
        <v>3.7621105052087778E-4</v>
      </c>
    </row>
    <row r="60" spans="2:10" x14ac:dyDescent="0.25">
      <c r="B60" s="162" t="s">
        <v>123</v>
      </c>
      <c r="C60" s="163">
        <v>49</v>
      </c>
      <c r="D60" s="163">
        <v>65</v>
      </c>
      <c r="E60" s="163">
        <v>99</v>
      </c>
      <c r="F60" s="163">
        <v>154</v>
      </c>
      <c r="G60" s="163">
        <v>122</v>
      </c>
      <c r="H60" s="164">
        <f t="shared" si="12"/>
        <v>-0.20779220779220775</v>
      </c>
      <c r="I60" s="165">
        <f t="shared" si="13"/>
        <v>1.489795918367347</v>
      </c>
      <c r="J60" s="164">
        <f t="shared" si="14"/>
        <v>2.3658633073993343E-4</v>
      </c>
    </row>
    <row r="61" spans="2:10" x14ac:dyDescent="0.25">
      <c r="B61" s="162" t="s">
        <v>119</v>
      </c>
      <c r="C61" s="163">
        <v>76</v>
      </c>
      <c r="D61" s="163">
        <v>147</v>
      </c>
      <c r="E61" s="163">
        <v>45</v>
      </c>
      <c r="F61" s="163">
        <v>80</v>
      </c>
      <c r="G61" s="163">
        <v>115</v>
      </c>
      <c r="H61" s="164">
        <f t="shared" si="12"/>
        <v>0.4375</v>
      </c>
      <c r="I61" s="165">
        <f t="shared" si="13"/>
        <v>0.51315789473684204</v>
      </c>
      <c r="J61" s="164">
        <f t="shared" si="14"/>
        <v>2.2301170520567498E-4</v>
      </c>
    </row>
    <row r="62" spans="2:10" x14ac:dyDescent="0.25">
      <c r="B62" s="162" t="s">
        <v>128</v>
      </c>
      <c r="C62" s="163">
        <v>58</v>
      </c>
      <c r="D62" s="163">
        <v>30</v>
      </c>
      <c r="E62" s="163">
        <v>21</v>
      </c>
      <c r="F62" s="163">
        <v>19</v>
      </c>
      <c r="G62" s="163">
        <v>9</v>
      </c>
      <c r="H62" s="164">
        <f t="shared" si="12"/>
        <v>-0.52631578947368429</v>
      </c>
      <c r="I62" s="165">
        <f t="shared" si="13"/>
        <v>-0.84482758620689657</v>
      </c>
      <c r="J62" s="164">
        <f t="shared" si="14"/>
        <v>1.745308997261804E-5</v>
      </c>
    </row>
    <row r="63" spans="2:10" x14ac:dyDescent="0.25">
      <c r="B63" s="162" t="s">
        <v>131</v>
      </c>
      <c r="C63" s="163">
        <v>148</v>
      </c>
      <c r="D63" s="163">
        <v>36</v>
      </c>
      <c r="E63" s="163">
        <v>10</v>
      </c>
      <c r="F63" s="163">
        <v>12</v>
      </c>
      <c r="G63" s="163">
        <v>11</v>
      </c>
      <c r="H63" s="164">
        <f t="shared" si="12"/>
        <v>-8.333333333333337E-2</v>
      </c>
      <c r="I63" s="165">
        <f t="shared" si="13"/>
        <v>-0.92567567567567566</v>
      </c>
      <c r="J63" s="164">
        <f t="shared" si="14"/>
        <v>2.1331554410977606E-5</v>
      </c>
    </row>
    <row r="64" spans="2:10" x14ac:dyDescent="0.25">
      <c r="B64" s="168" t="s">
        <v>145</v>
      </c>
      <c r="C64" s="169">
        <f>C56-SUM(C57:C63)</f>
        <v>1174</v>
      </c>
      <c r="D64" s="169">
        <f>D56-SUM(D57:D63)</f>
        <v>663</v>
      </c>
      <c r="E64" s="169">
        <f>E56-SUM(E57:E63)</f>
        <v>1280</v>
      </c>
      <c r="F64" s="169">
        <f>F56-SUM(F57:F63)</f>
        <v>1222</v>
      </c>
      <c r="G64" s="169">
        <f>G56-SUM(G57:G63)</f>
        <v>1021</v>
      </c>
      <c r="H64" s="170">
        <f t="shared" si="12"/>
        <v>-0.16448445171849424</v>
      </c>
      <c r="I64" s="171">
        <f t="shared" si="13"/>
        <v>-0.13032367972742764</v>
      </c>
      <c r="J64" s="170">
        <f t="shared" si="14"/>
        <v>1.9799560957825578E-3</v>
      </c>
    </row>
    <row r="65" spans="2:10" x14ac:dyDescent="0.25">
      <c r="B65" s="153" t="s">
        <v>47</v>
      </c>
      <c r="C65" s="174"/>
      <c r="D65" s="174"/>
      <c r="E65" s="174"/>
      <c r="F65" s="174"/>
      <c r="G65" s="174"/>
      <c r="H65" s="175"/>
      <c r="I65" s="175"/>
      <c r="J65" s="175"/>
    </row>
    <row r="66" spans="2:10" x14ac:dyDescent="0.25">
      <c r="B66" s="154" t="s">
        <v>68</v>
      </c>
      <c r="C66" s="176">
        <v>11855</v>
      </c>
      <c r="D66" s="176">
        <v>15413</v>
      </c>
      <c r="E66" s="176">
        <v>17598</v>
      </c>
      <c r="F66" s="176">
        <v>14323</v>
      </c>
      <c r="G66" s="176">
        <v>18273</v>
      </c>
      <c r="H66" s="177">
        <f t="shared" ref="H66:H78" si="15">IFERROR(G66/F66-1,"-")</f>
        <v>0.27578021364239325</v>
      </c>
      <c r="I66" s="177">
        <f t="shared" ref="I66:I78" si="16">IFERROR(G66/C66-1,"-")</f>
        <v>0.54137494727962876</v>
      </c>
      <c r="J66" s="177">
        <f t="shared" ref="J66:J78" si="17">G66/G$10</f>
        <v>3.543559034107216E-2</v>
      </c>
    </row>
    <row r="67" spans="2:10" x14ac:dyDescent="0.25">
      <c r="B67" s="157" t="s">
        <v>97</v>
      </c>
      <c r="C67" s="158">
        <v>2441</v>
      </c>
      <c r="D67" s="158">
        <v>1654</v>
      </c>
      <c r="E67" s="158">
        <v>953</v>
      </c>
      <c r="F67" s="158">
        <v>2836</v>
      </c>
      <c r="G67" s="158">
        <v>4319</v>
      </c>
      <c r="H67" s="159">
        <f t="shared" si="15"/>
        <v>0.52291960507757396</v>
      </c>
      <c r="I67" s="160">
        <f t="shared" si="16"/>
        <v>0.76935682097501035</v>
      </c>
      <c r="J67" s="159">
        <f t="shared" si="17"/>
        <v>8.3755439546374794E-3</v>
      </c>
    </row>
    <row r="68" spans="2:10" x14ac:dyDescent="0.25">
      <c r="B68" s="162" t="s">
        <v>103</v>
      </c>
      <c r="C68" s="163">
        <v>1266</v>
      </c>
      <c r="D68" s="163">
        <v>1064</v>
      </c>
      <c r="E68" s="163">
        <v>140</v>
      </c>
      <c r="F68" s="163">
        <v>1755</v>
      </c>
      <c r="G68" s="163">
        <v>2747</v>
      </c>
      <c r="H68" s="164">
        <f t="shared" si="15"/>
        <v>0.56524216524216531</v>
      </c>
      <c r="I68" s="165">
        <f t="shared" si="16"/>
        <v>1.169826224328594</v>
      </c>
      <c r="J68" s="164">
        <f t="shared" si="17"/>
        <v>5.3270709060868624E-3</v>
      </c>
    </row>
    <row r="69" spans="2:10" x14ac:dyDescent="0.25">
      <c r="B69" s="162" t="s">
        <v>100</v>
      </c>
      <c r="C69" s="163">
        <v>1175</v>
      </c>
      <c r="D69" s="163">
        <v>590</v>
      </c>
      <c r="E69" s="163">
        <v>813</v>
      </c>
      <c r="F69" s="163">
        <v>1081</v>
      </c>
      <c r="G69" s="163">
        <v>1572</v>
      </c>
      <c r="H69" s="164">
        <f t="shared" si="15"/>
        <v>0.45420906567992603</v>
      </c>
      <c r="I69" s="165">
        <f t="shared" si="16"/>
        <v>0.33787234042553194</v>
      </c>
      <c r="J69" s="164">
        <f t="shared" si="17"/>
        <v>3.0484730485506178E-3</v>
      </c>
    </row>
    <row r="70" spans="2:10" x14ac:dyDescent="0.25">
      <c r="B70" s="157" t="s">
        <v>107</v>
      </c>
      <c r="C70" s="158">
        <v>9414</v>
      </c>
      <c r="D70" s="158">
        <v>13759</v>
      </c>
      <c r="E70" s="158">
        <v>16645</v>
      </c>
      <c r="F70" s="158">
        <v>11487</v>
      </c>
      <c r="G70" s="158">
        <v>13954</v>
      </c>
      <c r="H70" s="159">
        <f t="shared" si="15"/>
        <v>0.21476451640985461</v>
      </c>
      <c r="I70" s="160">
        <f t="shared" si="16"/>
        <v>0.48226046314000426</v>
      </c>
      <c r="J70" s="159">
        <f t="shared" si="17"/>
        <v>2.7060046386434684E-2</v>
      </c>
    </row>
    <row r="71" spans="2:10" x14ac:dyDescent="0.25">
      <c r="B71" s="162" t="s">
        <v>110</v>
      </c>
      <c r="C71" s="163">
        <v>3503</v>
      </c>
      <c r="D71" s="163">
        <v>3602</v>
      </c>
      <c r="E71" s="163">
        <v>5269</v>
      </c>
      <c r="F71" s="163">
        <v>5245</v>
      </c>
      <c r="G71" s="163">
        <v>5752</v>
      </c>
      <c r="H71" s="164">
        <f t="shared" si="15"/>
        <v>9.6663489037178252E-2</v>
      </c>
      <c r="I71" s="165">
        <f t="shared" si="16"/>
        <v>0.64202112475021411</v>
      </c>
      <c r="J71" s="164">
        <f t="shared" si="17"/>
        <v>1.1154463724722109E-2</v>
      </c>
    </row>
    <row r="72" spans="2:10" x14ac:dyDescent="0.25">
      <c r="B72" s="162" t="s">
        <v>113</v>
      </c>
      <c r="C72" s="163">
        <v>1490</v>
      </c>
      <c r="D72" s="163">
        <v>476</v>
      </c>
      <c r="E72" s="163">
        <v>980</v>
      </c>
      <c r="F72" s="163">
        <v>2200</v>
      </c>
      <c r="G72" s="163">
        <v>1660</v>
      </c>
      <c r="H72" s="164">
        <f t="shared" si="15"/>
        <v>-0.24545454545454548</v>
      </c>
      <c r="I72" s="165">
        <f t="shared" si="16"/>
        <v>0.11409395973154357</v>
      </c>
      <c r="J72" s="164">
        <f t="shared" si="17"/>
        <v>3.2191254838384387E-3</v>
      </c>
    </row>
    <row r="73" spans="2:10" x14ac:dyDescent="0.25">
      <c r="B73" s="162" t="s">
        <v>116</v>
      </c>
      <c r="C73" s="163">
        <v>1078</v>
      </c>
      <c r="D73" s="163">
        <v>2656</v>
      </c>
      <c r="E73" s="163">
        <v>2457</v>
      </c>
      <c r="F73" s="163">
        <v>533</v>
      </c>
      <c r="G73" s="163">
        <v>878</v>
      </c>
      <c r="H73" s="164">
        <f t="shared" si="15"/>
        <v>0.64727954971857415</v>
      </c>
      <c r="I73" s="165">
        <f t="shared" si="16"/>
        <v>-0.1855287569573284</v>
      </c>
      <c r="J73" s="164">
        <f t="shared" si="17"/>
        <v>1.7026458884398488E-3</v>
      </c>
    </row>
    <row r="74" spans="2:10" x14ac:dyDescent="0.25">
      <c r="B74" s="162" t="s">
        <v>123</v>
      </c>
      <c r="C74" s="163">
        <v>144</v>
      </c>
      <c r="D74" s="163">
        <v>1211</v>
      </c>
      <c r="E74" s="163">
        <v>599</v>
      </c>
      <c r="F74" s="163">
        <v>409</v>
      </c>
      <c r="G74" s="163">
        <v>499</v>
      </c>
      <c r="H74" s="164">
        <f t="shared" si="15"/>
        <v>0.22004889975550124</v>
      </c>
      <c r="I74" s="165">
        <f t="shared" si="16"/>
        <v>2.4652777777777777</v>
      </c>
      <c r="J74" s="164">
        <f t="shared" si="17"/>
        <v>9.6767687737071134E-4</v>
      </c>
    </row>
    <row r="75" spans="2:10" x14ac:dyDescent="0.25">
      <c r="B75" s="162" t="s">
        <v>119</v>
      </c>
      <c r="C75" s="163">
        <v>343</v>
      </c>
      <c r="D75" s="163">
        <v>372</v>
      </c>
      <c r="E75" s="163">
        <v>448</v>
      </c>
      <c r="F75" s="163">
        <v>139</v>
      </c>
      <c r="G75" s="163">
        <v>367</v>
      </c>
      <c r="H75" s="164">
        <f t="shared" si="15"/>
        <v>1.6402877697841727</v>
      </c>
      <c r="I75" s="165">
        <f t="shared" si="16"/>
        <v>6.9970845481049482E-2</v>
      </c>
      <c r="J75" s="164">
        <f t="shared" si="17"/>
        <v>7.1169822443898007E-4</v>
      </c>
    </row>
    <row r="76" spans="2:10" x14ac:dyDescent="0.25">
      <c r="B76" s="162" t="s">
        <v>128</v>
      </c>
      <c r="C76" s="163">
        <v>342</v>
      </c>
      <c r="D76" s="163">
        <v>1284</v>
      </c>
      <c r="E76" s="163">
        <v>807</v>
      </c>
      <c r="F76" s="163">
        <v>169</v>
      </c>
      <c r="G76" s="163">
        <v>353</v>
      </c>
      <c r="H76" s="164">
        <f t="shared" si="15"/>
        <v>1.0887573964497039</v>
      </c>
      <c r="I76" s="165">
        <f t="shared" si="16"/>
        <v>3.2163742690058506E-2</v>
      </c>
      <c r="J76" s="164">
        <f t="shared" si="17"/>
        <v>6.8454897337046322E-4</v>
      </c>
    </row>
    <row r="77" spans="2:10" x14ac:dyDescent="0.25">
      <c r="B77" s="162" t="s">
        <v>131</v>
      </c>
      <c r="C77" s="163">
        <v>393</v>
      </c>
      <c r="D77" s="163">
        <v>157</v>
      </c>
      <c r="E77" s="163">
        <v>220</v>
      </c>
      <c r="F77" s="163">
        <v>32</v>
      </c>
      <c r="G77" s="163">
        <v>576</v>
      </c>
      <c r="H77" s="164">
        <f t="shared" si="15"/>
        <v>17</v>
      </c>
      <c r="I77" s="165">
        <f t="shared" si="16"/>
        <v>0.46564885496183206</v>
      </c>
      <c r="J77" s="164">
        <f t="shared" si="17"/>
        <v>1.1169977582475546E-3</v>
      </c>
    </row>
    <row r="78" spans="2:10" x14ac:dyDescent="0.25">
      <c r="B78" s="168" t="s">
        <v>145</v>
      </c>
      <c r="C78" s="169">
        <f>C70-SUM(C71:C77)</f>
        <v>2121</v>
      </c>
      <c r="D78" s="169">
        <f>D70-SUM(D71:D77)</f>
        <v>4001</v>
      </c>
      <c r="E78" s="169">
        <f>E70-SUM(E71:E77)</f>
        <v>5865</v>
      </c>
      <c r="F78" s="169">
        <f>F70-SUM(F71:F77)</f>
        <v>2760</v>
      </c>
      <c r="G78" s="169">
        <f>G70-SUM(G71:G77)</f>
        <v>3869</v>
      </c>
      <c r="H78" s="170">
        <f t="shared" si="15"/>
        <v>0.40181159420289858</v>
      </c>
      <c r="I78" s="171">
        <f t="shared" si="16"/>
        <v>0.82413955681282425</v>
      </c>
      <c r="J78" s="170">
        <f t="shared" si="17"/>
        <v>7.5028894560065775E-3</v>
      </c>
    </row>
    <row r="79" spans="2:10" x14ac:dyDescent="0.25">
      <c r="B79" s="153" t="s">
        <v>48</v>
      </c>
      <c r="C79" s="174"/>
      <c r="D79" s="174"/>
      <c r="E79" s="174"/>
      <c r="F79" s="174"/>
      <c r="G79" s="174"/>
      <c r="H79" s="175"/>
      <c r="I79" s="175"/>
      <c r="J79" s="175"/>
    </row>
    <row r="80" spans="2:10" x14ac:dyDescent="0.25">
      <c r="B80" s="154" t="s">
        <v>68</v>
      </c>
      <c r="C80" s="176">
        <v>78749</v>
      </c>
      <c r="D80" s="176">
        <v>55065</v>
      </c>
      <c r="E80" s="176">
        <v>71377</v>
      </c>
      <c r="F80" s="176">
        <v>78632</v>
      </c>
      <c r="G80" s="176">
        <v>85365</v>
      </c>
      <c r="H80" s="177">
        <f t="shared" ref="H80:H92" si="18">IFERROR(G80/F80-1,"-")</f>
        <v>8.5626716858276497E-2</v>
      </c>
      <c r="I80" s="177">
        <f t="shared" ref="I80:I92" si="19">IFERROR(G80/C80-1,"-")</f>
        <v>8.4013765254161932E-2</v>
      </c>
      <c r="J80" s="177">
        <f t="shared" ref="J80:J92" si="20">G80/G$10</f>
        <v>0.16554255839028212</v>
      </c>
    </row>
    <row r="81" spans="2:10" x14ac:dyDescent="0.25">
      <c r="B81" s="157" t="s">
        <v>97</v>
      </c>
      <c r="C81" s="158">
        <v>27855</v>
      </c>
      <c r="D81" s="158">
        <v>15541</v>
      </c>
      <c r="E81" s="158">
        <v>24794</v>
      </c>
      <c r="F81" s="158">
        <v>19994</v>
      </c>
      <c r="G81" s="158">
        <v>28095</v>
      </c>
      <c r="H81" s="159">
        <f t="shared" si="18"/>
        <v>0.40517155146543971</v>
      </c>
      <c r="I81" s="160">
        <f t="shared" si="19"/>
        <v>8.6160473882606059E-3</v>
      </c>
      <c r="J81" s="159">
        <f t="shared" si="20"/>
        <v>5.4482729197855982E-2</v>
      </c>
    </row>
    <row r="82" spans="2:10" x14ac:dyDescent="0.25">
      <c r="B82" s="162" t="s">
        <v>103</v>
      </c>
      <c r="C82" s="163">
        <v>5664</v>
      </c>
      <c r="D82" s="163">
        <v>4820</v>
      </c>
      <c r="E82" s="163">
        <v>5298</v>
      </c>
      <c r="F82" s="163">
        <v>4608</v>
      </c>
      <c r="G82" s="163">
        <v>6989</v>
      </c>
      <c r="H82" s="164">
        <f t="shared" si="18"/>
        <v>0.51671006944444442</v>
      </c>
      <c r="I82" s="165">
        <f t="shared" si="19"/>
        <v>0.23393361581920913</v>
      </c>
      <c r="J82" s="164">
        <f t="shared" si="20"/>
        <v>1.3553293979847499E-2</v>
      </c>
    </row>
    <row r="83" spans="2:10" x14ac:dyDescent="0.25">
      <c r="B83" s="162" t="s">
        <v>100</v>
      </c>
      <c r="C83" s="163">
        <v>22191</v>
      </c>
      <c r="D83" s="163">
        <v>10721</v>
      </c>
      <c r="E83" s="163">
        <v>19496</v>
      </c>
      <c r="F83" s="163">
        <v>15386</v>
      </c>
      <c r="G83" s="163">
        <v>21106</v>
      </c>
      <c r="H83" s="164">
        <f t="shared" si="18"/>
        <v>0.3717665410113089</v>
      </c>
      <c r="I83" s="165">
        <f t="shared" si="19"/>
        <v>-4.8893695642377555E-2</v>
      </c>
      <c r="J83" s="164">
        <f t="shared" si="20"/>
        <v>4.0929435218008486E-2</v>
      </c>
    </row>
    <row r="84" spans="2:10" x14ac:dyDescent="0.25">
      <c r="B84" s="157" t="s">
        <v>107</v>
      </c>
      <c r="C84" s="158">
        <v>50894</v>
      </c>
      <c r="D84" s="158">
        <v>39524</v>
      </c>
      <c r="E84" s="158">
        <v>46583</v>
      </c>
      <c r="F84" s="158">
        <v>58638</v>
      </c>
      <c r="G84" s="158">
        <v>57270</v>
      </c>
      <c r="H84" s="159">
        <f t="shared" si="18"/>
        <v>-2.3329581500051155E-2</v>
      </c>
      <c r="I84" s="160">
        <f t="shared" si="19"/>
        <v>0.12527999371242182</v>
      </c>
      <c r="J84" s="159">
        <f t="shared" si="20"/>
        <v>0.11105982919242613</v>
      </c>
    </row>
    <row r="85" spans="2:10" x14ac:dyDescent="0.25">
      <c r="B85" s="162" t="s">
        <v>110</v>
      </c>
      <c r="C85" s="163">
        <v>7685</v>
      </c>
      <c r="D85" s="163">
        <v>4353</v>
      </c>
      <c r="E85" s="163">
        <v>8155</v>
      </c>
      <c r="F85" s="163">
        <v>11124</v>
      </c>
      <c r="G85" s="163">
        <v>10530</v>
      </c>
      <c r="H85" s="164">
        <f t="shared" si="18"/>
        <v>-5.3398058252427161E-2</v>
      </c>
      <c r="I85" s="165">
        <f t="shared" si="19"/>
        <v>0.37020169160702676</v>
      </c>
      <c r="J85" s="164">
        <f t="shared" si="20"/>
        <v>2.0420115267963109E-2</v>
      </c>
    </row>
    <row r="86" spans="2:10" x14ac:dyDescent="0.25">
      <c r="B86" s="162" t="s">
        <v>113</v>
      </c>
      <c r="C86" s="163">
        <v>18989</v>
      </c>
      <c r="D86" s="163">
        <v>15439</v>
      </c>
      <c r="E86" s="163">
        <v>16493</v>
      </c>
      <c r="F86" s="163">
        <v>18727</v>
      </c>
      <c r="G86" s="163">
        <v>19039</v>
      </c>
      <c r="H86" s="164">
        <f t="shared" si="18"/>
        <v>1.6660436802477641E-2</v>
      </c>
      <c r="I86" s="165">
        <f t="shared" si="19"/>
        <v>2.6331033756386013E-3</v>
      </c>
      <c r="J86" s="164">
        <f t="shared" si="20"/>
        <v>3.6921042220963873E-2</v>
      </c>
    </row>
    <row r="87" spans="2:10" x14ac:dyDescent="0.25">
      <c r="B87" s="162" t="s">
        <v>116</v>
      </c>
      <c r="C87" s="163">
        <v>2620</v>
      </c>
      <c r="D87" s="163">
        <v>3373</v>
      </c>
      <c r="E87" s="163">
        <v>3227</v>
      </c>
      <c r="F87" s="163">
        <v>4391</v>
      </c>
      <c r="G87" s="163">
        <v>4815</v>
      </c>
      <c r="H87" s="164">
        <f t="shared" si="18"/>
        <v>9.6561147802322944E-2</v>
      </c>
      <c r="I87" s="165">
        <f t="shared" si="19"/>
        <v>0.83778625954198471</v>
      </c>
      <c r="J87" s="164">
        <f t="shared" si="20"/>
        <v>9.3374031353506519E-3</v>
      </c>
    </row>
    <row r="88" spans="2:10" x14ac:dyDescent="0.25">
      <c r="B88" s="162" t="s">
        <v>123</v>
      </c>
      <c r="C88" s="163">
        <v>743</v>
      </c>
      <c r="D88" s="163">
        <v>1426</v>
      </c>
      <c r="E88" s="163">
        <v>1156</v>
      </c>
      <c r="F88" s="163">
        <v>1506</v>
      </c>
      <c r="G88" s="163">
        <v>1447</v>
      </c>
      <c r="H88" s="164">
        <f t="shared" si="18"/>
        <v>-3.9176626826029182E-2</v>
      </c>
      <c r="I88" s="165">
        <f t="shared" si="19"/>
        <v>0.94751009421265131</v>
      </c>
      <c r="J88" s="164">
        <f t="shared" si="20"/>
        <v>2.8060690211531452E-3</v>
      </c>
    </row>
    <row r="89" spans="2:10" x14ac:dyDescent="0.25">
      <c r="B89" s="162" t="s">
        <v>119</v>
      </c>
      <c r="C89" s="163">
        <v>543</v>
      </c>
      <c r="D89" s="163">
        <v>1209</v>
      </c>
      <c r="E89" s="163">
        <v>662</v>
      </c>
      <c r="F89" s="163">
        <v>835</v>
      </c>
      <c r="G89" s="163">
        <v>874</v>
      </c>
      <c r="H89" s="164">
        <f t="shared" si="18"/>
        <v>4.6706586826347207E-2</v>
      </c>
      <c r="I89" s="165">
        <f t="shared" si="19"/>
        <v>0.60957642725598538</v>
      </c>
      <c r="J89" s="164">
        <f t="shared" si="20"/>
        <v>1.6948889595631298E-3</v>
      </c>
    </row>
    <row r="90" spans="2:10" x14ac:dyDescent="0.25">
      <c r="B90" s="162" t="s">
        <v>128</v>
      </c>
      <c r="C90" s="163">
        <v>1432</v>
      </c>
      <c r="D90" s="163">
        <v>1145</v>
      </c>
      <c r="E90" s="163">
        <v>1550</v>
      </c>
      <c r="F90" s="163">
        <v>1479</v>
      </c>
      <c r="G90" s="163">
        <v>1139</v>
      </c>
      <c r="H90" s="164">
        <f t="shared" si="18"/>
        <v>-0.22988505747126442</v>
      </c>
      <c r="I90" s="165">
        <f t="shared" si="19"/>
        <v>-0.20460893854748607</v>
      </c>
      <c r="J90" s="164">
        <f t="shared" si="20"/>
        <v>2.2087854976457722E-3</v>
      </c>
    </row>
    <row r="91" spans="2:10" x14ac:dyDescent="0.25">
      <c r="B91" s="162" t="s">
        <v>131</v>
      </c>
      <c r="C91" s="163">
        <v>2715</v>
      </c>
      <c r="D91" s="163">
        <v>1141</v>
      </c>
      <c r="E91" s="163">
        <v>1595</v>
      </c>
      <c r="F91" s="163">
        <v>1852</v>
      </c>
      <c r="G91" s="163">
        <v>1298</v>
      </c>
      <c r="H91" s="164">
        <f t="shared" si="18"/>
        <v>-0.29913606911447088</v>
      </c>
      <c r="I91" s="165">
        <f t="shared" si="19"/>
        <v>-0.52191528545119703</v>
      </c>
      <c r="J91" s="164">
        <f t="shared" si="20"/>
        <v>2.5171234204953573E-3</v>
      </c>
    </row>
    <row r="92" spans="2:10" x14ac:dyDescent="0.25">
      <c r="B92" s="168" t="s">
        <v>145</v>
      </c>
      <c r="C92" s="169">
        <f>C84-SUM(C85:C91)</f>
        <v>16167</v>
      </c>
      <c r="D92" s="169">
        <f>D84-SUM(D85:D91)</f>
        <v>11438</v>
      </c>
      <c r="E92" s="169">
        <f>E84-SUM(E85:E91)</f>
        <v>13745</v>
      </c>
      <c r="F92" s="169">
        <f>F84-SUM(F85:F91)</f>
        <v>18724</v>
      </c>
      <c r="G92" s="169">
        <f>G84-SUM(G85:G91)</f>
        <v>18128</v>
      </c>
      <c r="H92" s="170">
        <f t="shared" si="18"/>
        <v>-3.1830805383465055E-2</v>
      </c>
      <c r="I92" s="171">
        <f t="shared" si="19"/>
        <v>0.12129646811405959</v>
      </c>
      <c r="J92" s="170">
        <f t="shared" si="20"/>
        <v>3.5154401669291097E-2</v>
      </c>
    </row>
    <row r="93" spans="2:10" x14ac:dyDescent="0.25">
      <c r="B93" s="153" t="s">
        <v>49</v>
      </c>
      <c r="C93" s="174"/>
      <c r="D93" s="174"/>
      <c r="E93" s="174"/>
      <c r="F93" s="174"/>
      <c r="G93" s="174"/>
      <c r="H93" s="175"/>
      <c r="I93" s="175"/>
      <c r="J93" s="175"/>
    </row>
    <row r="94" spans="2:10" x14ac:dyDescent="0.25">
      <c r="B94" s="154" t="s">
        <v>68</v>
      </c>
      <c r="C94" s="176">
        <v>6317</v>
      </c>
      <c r="D94" s="176">
        <v>4617</v>
      </c>
      <c r="E94" s="176">
        <v>5090</v>
      </c>
      <c r="F94" s="176">
        <v>5218</v>
      </c>
      <c r="G94" s="176">
        <v>5721</v>
      </c>
      <c r="H94" s="177">
        <f t="shared" ref="H94:H106" si="21">IFERROR(G94/F94-1,"-")</f>
        <v>9.6397087006515836E-2</v>
      </c>
      <c r="I94" s="177">
        <f t="shared" ref="I94:I106" si="22">IFERROR(G94/C94-1,"-")</f>
        <v>-9.4348583188222257E-2</v>
      </c>
      <c r="J94" s="177">
        <f t="shared" ref="J94:J106" si="23">G94/G$10</f>
        <v>1.1094347525927535E-2</v>
      </c>
    </row>
    <row r="95" spans="2:10" x14ac:dyDescent="0.25">
      <c r="B95" s="157" t="s">
        <v>97</v>
      </c>
      <c r="C95" s="158">
        <v>3888</v>
      </c>
      <c r="D95" s="158">
        <v>2734</v>
      </c>
      <c r="E95" s="158">
        <v>3213</v>
      </c>
      <c r="F95" s="158">
        <v>2513</v>
      </c>
      <c r="G95" s="158">
        <v>3367</v>
      </c>
      <c r="H95" s="159">
        <f t="shared" si="21"/>
        <v>0.33983286908077992</v>
      </c>
      <c r="I95" s="160">
        <f t="shared" si="22"/>
        <v>-0.13400205761316875</v>
      </c>
      <c r="J95" s="159">
        <f t="shared" si="23"/>
        <v>6.5293948819783272E-3</v>
      </c>
    </row>
    <row r="96" spans="2:10" x14ac:dyDescent="0.25">
      <c r="B96" s="162" t="s">
        <v>103</v>
      </c>
      <c r="C96" s="163">
        <v>2093</v>
      </c>
      <c r="D96" s="163">
        <v>1341</v>
      </c>
      <c r="E96" s="163">
        <v>1567</v>
      </c>
      <c r="F96" s="163">
        <v>683</v>
      </c>
      <c r="G96" s="163">
        <v>1279</v>
      </c>
      <c r="H96" s="164">
        <f t="shared" si="21"/>
        <v>0.87262079062957532</v>
      </c>
      <c r="I96" s="165">
        <f t="shared" si="22"/>
        <v>-0.38891543239369331</v>
      </c>
      <c r="J96" s="164">
        <f t="shared" si="23"/>
        <v>2.4802780083309417E-3</v>
      </c>
    </row>
    <row r="97" spans="2:10" x14ac:dyDescent="0.25">
      <c r="B97" s="162" t="s">
        <v>100</v>
      </c>
      <c r="C97" s="163">
        <v>1795</v>
      </c>
      <c r="D97" s="163">
        <v>1393</v>
      </c>
      <c r="E97" s="163">
        <v>1646</v>
      </c>
      <c r="F97" s="163">
        <v>1830</v>
      </c>
      <c r="G97" s="163">
        <v>2088</v>
      </c>
      <c r="H97" s="164">
        <f t="shared" si="21"/>
        <v>0.14098360655737707</v>
      </c>
      <c r="I97" s="165">
        <f t="shared" si="22"/>
        <v>0.16323119777158768</v>
      </c>
      <c r="J97" s="164">
        <f t="shared" si="23"/>
        <v>4.0491168736473855E-3</v>
      </c>
    </row>
    <row r="98" spans="2:10" x14ac:dyDescent="0.25">
      <c r="B98" s="157" t="s">
        <v>107</v>
      </c>
      <c r="C98" s="158">
        <v>2429</v>
      </c>
      <c r="D98" s="158">
        <v>1883</v>
      </c>
      <c r="E98" s="158">
        <v>1877</v>
      </c>
      <c r="F98" s="158">
        <v>2705</v>
      </c>
      <c r="G98" s="158">
        <v>2354</v>
      </c>
      <c r="H98" s="159">
        <f t="shared" si="21"/>
        <v>-0.12975970425138628</v>
      </c>
      <c r="I98" s="160">
        <f t="shared" si="22"/>
        <v>-3.0876904075751388E-2</v>
      </c>
      <c r="J98" s="159">
        <f t="shared" si="23"/>
        <v>4.5649526439492079E-3</v>
      </c>
    </row>
    <row r="99" spans="2:10" x14ac:dyDescent="0.25">
      <c r="B99" s="162" t="s">
        <v>110</v>
      </c>
      <c r="C99" s="163">
        <v>292</v>
      </c>
      <c r="D99" s="163">
        <v>259</v>
      </c>
      <c r="E99" s="163">
        <v>278</v>
      </c>
      <c r="F99" s="163">
        <v>318</v>
      </c>
      <c r="G99" s="163">
        <v>332</v>
      </c>
      <c r="H99" s="164">
        <f t="shared" si="21"/>
        <v>4.4025157232704393E-2</v>
      </c>
      <c r="I99" s="165">
        <f t="shared" si="22"/>
        <v>0.13698630136986312</v>
      </c>
      <c r="J99" s="164">
        <f t="shared" si="23"/>
        <v>6.4382509676768772E-4</v>
      </c>
    </row>
    <row r="100" spans="2:10" x14ac:dyDescent="0.25">
      <c r="B100" s="162" t="s">
        <v>113</v>
      </c>
      <c r="C100" s="163">
        <v>617</v>
      </c>
      <c r="D100" s="163">
        <v>540</v>
      </c>
      <c r="E100" s="163">
        <v>459</v>
      </c>
      <c r="F100" s="163">
        <v>564</v>
      </c>
      <c r="G100" s="163">
        <v>530</v>
      </c>
      <c r="H100" s="164">
        <f t="shared" si="21"/>
        <v>-6.0283687943262443E-2</v>
      </c>
      <c r="I100" s="165">
        <f t="shared" si="22"/>
        <v>-0.14100486223662889</v>
      </c>
      <c r="J100" s="164">
        <f t="shared" si="23"/>
        <v>1.0277930761652847E-3</v>
      </c>
    </row>
    <row r="101" spans="2:10" x14ac:dyDescent="0.25">
      <c r="B101" s="162" t="s">
        <v>116</v>
      </c>
      <c r="C101" s="163">
        <v>393</v>
      </c>
      <c r="D101" s="163">
        <v>317</v>
      </c>
      <c r="E101" s="163">
        <v>291</v>
      </c>
      <c r="F101" s="163">
        <v>482</v>
      </c>
      <c r="G101" s="163">
        <v>373</v>
      </c>
      <c r="H101" s="164">
        <f t="shared" si="21"/>
        <v>-0.22614107883817425</v>
      </c>
      <c r="I101" s="165">
        <f t="shared" si="22"/>
        <v>-5.0890585241730291E-2</v>
      </c>
      <c r="J101" s="164">
        <f t="shared" si="23"/>
        <v>7.2333361775405878E-4</v>
      </c>
    </row>
    <row r="102" spans="2:10" x14ac:dyDescent="0.25">
      <c r="B102" s="162" t="s">
        <v>123</v>
      </c>
      <c r="C102" s="163">
        <v>110</v>
      </c>
      <c r="D102" s="163">
        <v>121</v>
      </c>
      <c r="E102" s="163">
        <v>123</v>
      </c>
      <c r="F102" s="163">
        <v>117</v>
      </c>
      <c r="G102" s="163">
        <v>86</v>
      </c>
      <c r="H102" s="164">
        <f t="shared" si="21"/>
        <v>-0.2649572649572649</v>
      </c>
      <c r="I102" s="165">
        <f t="shared" si="22"/>
        <v>-0.21818181818181814</v>
      </c>
      <c r="J102" s="164">
        <f t="shared" si="23"/>
        <v>1.6677397084946129E-4</v>
      </c>
    </row>
    <row r="103" spans="2:10" x14ac:dyDescent="0.25">
      <c r="B103" s="162" t="s">
        <v>119</v>
      </c>
      <c r="C103" s="163">
        <v>82</v>
      </c>
      <c r="D103" s="163">
        <v>113</v>
      </c>
      <c r="E103" s="163">
        <v>73</v>
      </c>
      <c r="F103" s="163">
        <v>114</v>
      </c>
      <c r="G103" s="163">
        <v>67</v>
      </c>
      <c r="H103" s="164">
        <f t="shared" si="21"/>
        <v>-0.41228070175438591</v>
      </c>
      <c r="I103" s="165">
        <f t="shared" si="22"/>
        <v>-0.18292682926829273</v>
      </c>
      <c r="J103" s="164">
        <f t="shared" si="23"/>
        <v>1.299285586850454E-4</v>
      </c>
    </row>
    <row r="104" spans="2:10" x14ac:dyDescent="0.25">
      <c r="B104" s="162" t="s">
        <v>128</v>
      </c>
      <c r="C104" s="163">
        <v>16</v>
      </c>
      <c r="D104" s="163">
        <v>22</v>
      </c>
      <c r="E104" s="163">
        <v>12</v>
      </c>
      <c r="F104" s="163">
        <v>24</v>
      </c>
      <c r="G104" s="163">
        <v>38</v>
      </c>
      <c r="H104" s="164">
        <f t="shared" si="21"/>
        <v>0.58333333333333326</v>
      </c>
      <c r="I104" s="165">
        <f t="shared" si="22"/>
        <v>1.375</v>
      </c>
      <c r="J104" s="164">
        <f t="shared" si="23"/>
        <v>7.3690824328831724E-5</v>
      </c>
    </row>
    <row r="105" spans="2:10" x14ac:dyDescent="0.25">
      <c r="B105" s="162" t="s">
        <v>131</v>
      </c>
      <c r="C105" s="163">
        <v>66</v>
      </c>
      <c r="D105" s="163">
        <v>14</v>
      </c>
      <c r="E105" s="163">
        <v>8</v>
      </c>
      <c r="F105" s="163">
        <v>32</v>
      </c>
      <c r="G105" s="163">
        <v>50</v>
      </c>
      <c r="H105" s="164">
        <f t="shared" si="21"/>
        <v>0.5625</v>
      </c>
      <c r="I105" s="165">
        <f t="shared" si="22"/>
        <v>-0.24242424242424243</v>
      </c>
      <c r="J105" s="164">
        <f t="shared" si="23"/>
        <v>9.6961610958989111E-5</v>
      </c>
    </row>
    <row r="106" spans="2:10" x14ac:dyDescent="0.25">
      <c r="B106" s="168" t="s">
        <v>145</v>
      </c>
      <c r="C106" s="169">
        <f>C98-SUM(C99:C105)</f>
        <v>853</v>
      </c>
      <c r="D106" s="169">
        <f>D98-SUM(D99:D105)</f>
        <v>497</v>
      </c>
      <c r="E106" s="169">
        <f>E98-SUM(E99:E105)</f>
        <v>633</v>
      </c>
      <c r="F106" s="169">
        <f>F98-SUM(F99:F105)</f>
        <v>1054</v>
      </c>
      <c r="G106" s="169">
        <f>G98-SUM(G99:G105)</f>
        <v>878</v>
      </c>
      <c r="H106" s="170">
        <f t="shared" si="21"/>
        <v>-0.16698292220113853</v>
      </c>
      <c r="I106" s="171">
        <f t="shared" si="22"/>
        <v>2.9308323563892236E-2</v>
      </c>
      <c r="J106" s="170">
        <f t="shared" si="23"/>
        <v>1.7026458884398488E-3</v>
      </c>
    </row>
    <row r="107" spans="2:10" x14ac:dyDescent="0.25">
      <c r="B107" s="153" t="s">
        <v>50</v>
      </c>
      <c r="C107" s="174"/>
      <c r="D107" s="174"/>
      <c r="E107" s="174"/>
      <c r="F107" s="174"/>
      <c r="G107" s="174"/>
      <c r="H107" s="175"/>
      <c r="I107" s="175"/>
      <c r="J107" s="175"/>
    </row>
    <row r="108" spans="2:10" x14ac:dyDescent="0.25">
      <c r="B108" s="154" t="s">
        <v>68</v>
      </c>
      <c r="C108" s="176">
        <v>14208</v>
      </c>
      <c r="D108" s="176">
        <v>13942</v>
      </c>
      <c r="E108" s="176">
        <v>18713</v>
      </c>
      <c r="F108" s="176">
        <v>22087</v>
      </c>
      <c r="G108" s="176">
        <v>20986</v>
      </c>
      <c r="H108" s="177">
        <f t="shared" ref="H108:H120" si="24">IFERROR(G108/F108-1,"-")</f>
        <v>-4.9848327070222354E-2</v>
      </c>
      <c r="I108" s="177">
        <f t="shared" ref="I108:I120" si="25">IFERROR(G108/C108-1,"-")</f>
        <v>0.47705518018018012</v>
      </c>
      <c r="J108" s="177">
        <f t="shared" ref="J108:J120" si="26">G108/G$10</f>
        <v>4.0696727351706916E-2</v>
      </c>
    </row>
    <row r="109" spans="2:10" x14ac:dyDescent="0.25">
      <c r="B109" s="157" t="s">
        <v>97</v>
      </c>
      <c r="C109" s="158">
        <v>2923</v>
      </c>
      <c r="D109" s="158">
        <v>1900</v>
      </c>
      <c r="E109" s="158">
        <v>4375</v>
      </c>
      <c r="F109" s="158">
        <v>2951</v>
      </c>
      <c r="G109" s="158">
        <v>2896</v>
      </c>
      <c r="H109" s="159">
        <f t="shared" si="24"/>
        <v>-1.8637749915282997E-2</v>
      </c>
      <c r="I109" s="160">
        <f t="shared" si="25"/>
        <v>-9.2370851864522763E-3</v>
      </c>
      <c r="J109" s="159">
        <f t="shared" si="26"/>
        <v>5.6160165067446494E-3</v>
      </c>
    </row>
    <row r="110" spans="2:10" x14ac:dyDescent="0.25">
      <c r="B110" s="162" t="s">
        <v>103</v>
      </c>
      <c r="C110" s="163">
        <v>914</v>
      </c>
      <c r="D110" s="163">
        <v>812</v>
      </c>
      <c r="E110" s="163">
        <v>1086</v>
      </c>
      <c r="F110" s="163">
        <v>634</v>
      </c>
      <c r="G110" s="163">
        <v>798</v>
      </c>
      <c r="H110" s="164">
        <f t="shared" si="24"/>
        <v>0.25867507886435326</v>
      </c>
      <c r="I110" s="165">
        <f t="shared" si="25"/>
        <v>-0.12691466083150982</v>
      </c>
      <c r="J110" s="164">
        <f t="shared" si="26"/>
        <v>1.5475073109054664E-3</v>
      </c>
    </row>
    <row r="111" spans="2:10" x14ac:dyDescent="0.25">
      <c r="B111" s="162" t="s">
        <v>100</v>
      </c>
      <c r="C111" s="163">
        <v>2009</v>
      </c>
      <c r="D111" s="163">
        <v>1088</v>
      </c>
      <c r="E111" s="163">
        <v>3289</v>
      </c>
      <c r="F111" s="163">
        <v>2317</v>
      </c>
      <c r="G111" s="163">
        <v>2098</v>
      </c>
      <c r="H111" s="164">
        <f t="shared" si="24"/>
        <v>-9.451877427708244E-2</v>
      </c>
      <c r="I111" s="165">
        <f t="shared" si="25"/>
        <v>4.4300647088103551E-2</v>
      </c>
      <c r="J111" s="164">
        <f t="shared" si="26"/>
        <v>4.0685091958391831E-3</v>
      </c>
    </row>
    <row r="112" spans="2:10" x14ac:dyDescent="0.25">
      <c r="B112" s="157" t="s">
        <v>107</v>
      </c>
      <c r="C112" s="158">
        <v>11285</v>
      </c>
      <c r="D112" s="158">
        <v>12042</v>
      </c>
      <c r="E112" s="158">
        <v>14338</v>
      </c>
      <c r="F112" s="158">
        <v>19136</v>
      </c>
      <c r="G112" s="158">
        <v>18090</v>
      </c>
      <c r="H112" s="159">
        <f t="shared" si="24"/>
        <v>-5.4661371237458178E-2</v>
      </c>
      <c r="I112" s="160">
        <f t="shared" si="25"/>
        <v>0.60301284891448836</v>
      </c>
      <c r="J112" s="159">
        <f t="shared" si="26"/>
        <v>3.5080710844962261E-2</v>
      </c>
    </row>
    <row r="113" spans="2:10" x14ac:dyDescent="0.25">
      <c r="B113" s="162" t="s">
        <v>110</v>
      </c>
      <c r="C113" s="163">
        <v>5918</v>
      </c>
      <c r="D113" s="163">
        <v>6776</v>
      </c>
      <c r="E113" s="163">
        <v>7819</v>
      </c>
      <c r="F113" s="163">
        <v>11418</v>
      </c>
      <c r="G113" s="163">
        <v>10847</v>
      </c>
      <c r="H113" s="164">
        <f t="shared" si="24"/>
        <v>-5.0008758101243611E-2</v>
      </c>
      <c r="I113" s="165">
        <f t="shared" si="25"/>
        <v>0.83288273065224727</v>
      </c>
      <c r="J113" s="164">
        <f t="shared" si="26"/>
        <v>2.1034851881443099E-2</v>
      </c>
    </row>
    <row r="114" spans="2:10" x14ac:dyDescent="0.25">
      <c r="B114" s="162" t="s">
        <v>113</v>
      </c>
      <c r="C114" s="163">
        <v>1278</v>
      </c>
      <c r="D114" s="163">
        <v>872</v>
      </c>
      <c r="E114" s="163">
        <v>1094</v>
      </c>
      <c r="F114" s="163">
        <v>1110</v>
      </c>
      <c r="G114" s="163">
        <v>1131</v>
      </c>
      <c r="H114" s="164">
        <f t="shared" si="24"/>
        <v>1.8918918918918948E-2</v>
      </c>
      <c r="I114" s="165">
        <f t="shared" si="25"/>
        <v>-0.11502347417840375</v>
      </c>
      <c r="J114" s="164">
        <f t="shared" si="26"/>
        <v>2.1932716398923337E-3</v>
      </c>
    </row>
    <row r="115" spans="2:10" x14ac:dyDescent="0.25">
      <c r="B115" s="162" t="s">
        <v>116</v>
      </c>
      <c r="C115" s="163">
        <v>576</v>
      </c>
      <c r="D115" s="163">
        <v>752</v>
      </c>
      <c r="E115" s="163">
        <v>1080</v>
      </c>
      <c r="F115" s="163">
        <v>924</v>
      </c>
      <c r="G115" s="163">
        <v>1319</v>
      </c>
      <c r="H115" s="164">
        <f t="shared" si="24"/>
        <v>0.42748917748917759</v>
      </c>
      <c r="I115" s="165">
        <f t="shared" si="25"/>
        <v>1.2899305555555554</v>
      </c>
      <c r="J115" s="164">
        <f t="shared" si="26"/>
        <v>2.5578472970981328E-3</v>
      </c>
    </row>
    <row r="116" spans="2:10" x14ac:dyDescent="0.25">
      <c r="B116" s="162" t="s">
        <v>123</v>
      </c>
      <c r="C116" s="163">
        <v>244</v>
      </c>
      <c r="D116" s="163">
        <v>370</v>
      </c>
      <c r="E116" s="163">
        <v>725</v>
      </c>
      <c r="F116" s="163">
        <v>687</v>
      </c>
      <c r="G116" s="163">
        <v>859</v>
      </c>
      <c r="H116" s="164">
        <f t="shared" si="24"/>
        <v>0.25036390101892292</v>
      </c>
      <c r="I116" s="165">
        <f t="shared" si="25"/>
        <v>2.5204918032786887</v>
      </c>
      <c r="J116" s="164">
        <f t="shared" si="26"/>
        <v>1.665800476275433E-3</v>
      </c>
    </row>
    <row r="117" spans="2:10" x14ac:dyDescent="0.25">
      <c r="B117" s="162" t="s">
        <v>119</v>
      </c>
      <c r="C117" s="163">
        <v>418</v>
      </c>
      <c r="D117" s="163">
        <v>823</v>
      </c>
      <c r="E117" s="163">
        <v>533</v>
      </c>
      <c r="F117" s="163">
        <v>632</v>
      </c>
      <c r="G117" s="163">
        <v>621</v>
      </c>
      <c r="H117" s="164">
        <f t="shared" si="24"/>
        <v>-1.7405063291139222E-2</v>
      </c>
      <c r="I117" s="165">
        <f t="shared" si="25"/>
        <v>0.4856459330143541</v>
      </c>
      <c r="J117" s="164">
        <f t="shared" si="26"/>
        <v>1.2042632081106449E-3</v>
      </c>
    </row>
    <row r="118" spans="2:10" x14ac:dyDescent="0.25">
      <c r="B118" s="162" t="s">
        <v>128</v>
      </c>
      <c r="C118" s="163">
        <v>166</v>
      </c>
      <c r="D118" s="163">
        <v>115</v>
      </c>
      <c r="E118" s="163">
        <v>236</v>
      </c>
      <c r="F118" s="163">
        <v>293</v>
      </c>
      <c r="G118" s="163">
        <v>67</v>
      </c>
      <c r="H118" s="164">
        <f t="shared" si="24"/>
        <v>-0.77133105802047786</v>
      </c>
      <c r="I118" s="165">
        <f t="shared" si="25"/>
        <v>-0.59638554216867468</v>
      </c>
      <c r="J118" s="164">
        <f t="shared" si="26"/>
        <v>1.299285586850454E-4</v>
      </c>
    </row>
    <row r="119" spans="2:10" x14ac:dyDescent="0.25">
      <c r="B119" s="162" t="s">
        <v>131</v>
      </c>
      <c r="C119" s="163">
        <v>378</v>
      </c>
      <c r="D119" s="163">
        <v>282</v>
      </c>
      <c r="E119" s="163">
        <v>110</v>
      </c>
      <c r="F119" s="163">
        <v>229</v>
      </c>
      <c r="G119" s="163">
        <v>114</v>
      </c>
      <c r="H119" s="164">
        <f t="shared" si="24"/>
        <v>-0.50218340611353707</v>
      </c>
      <c r="I119" s="165">
        <f t="shared" si="25"/>
        <v>-0.69841269841269837</v>
      </c>
      <c r="J119" s="164">
        <f t="shared" si="26"/>
        <v>2.2107247298649519E-4</v>
      </c>
    </row>
    <row r="120" spans="2:10" x14ac:dyDescent="0.25">
      <c r="B120" s="168" t="s">
        <v>145</v>
      </c>
      <c r="C120" s="169">
        <f>C112-SUM(C113:C119)</f>
        <v>2307</v>
      </c>
      <c r="D120" s="169">
        <f>D112-SUM(D113:D119)</f>
        <v>2052</v>
      </c>
      <c r="E120" s="169">
        <f>E112-SUM(E113:E119)</f>
        <v>2741</v>
      </c>
      <c r="F120" s="169">
        <f>F112-SUM(F113:F119)</f>
        <v>3843</v>
      </c>
      <c r="G120" s="169">
        <f>G112-SUM(G113:G119)</f>
        <v>3132</v>
      </c>
      <c r="H120" s="170">
        <f t="shared" si="24"/>
        <v>-0.18501170960187352</v>
      </c>
      <c r="I120" s="171">
        <f t="shared" si="25"/>
        <v>0.35760728218465543</v>
      </c>
      <c r="J120" s="170">
        <f t="shared" si="26"/>
        <v>6.0736753104710783E-3</v>
      </c>
    </row>
    <row r="121" spans="2:10" x14ac:dyDescent="0.25">
      <c r="B121" s="153" t="s">
        <v>51</v>
      </c>
      <c r="C121" s="174"/>
      <c r="D121" s="174"/>
      <c r="E121" s="174"/>
      <c r="F121" s="174"/>
      <c r="G121" s="174"/>
      <c r="H121" s="175"/>
      <c r="I121" s="175"/>
      <c r="J121" s="175"/>
    </row>
    <row r="122" spans="2:10" x14ac:dyDescent="0.25">
      <c r="B122" s="154" t="s">
        <v>68</v>
      </c>
      <c r="C122" s="176">
        <v>22370</v>
      </c>
      <c r="D122" s="176">
        <v>23574</v>
      </c>
      <c r="E122" s="176">
        <v>26213</v>
      </c>
      <c r="F122" s="176">
        <v>24550</v>
      </c>
      <c r="G122" s="176">
        <v>26113</v>
      </c>
      <c r="H122" s="177">
        <f t="shared" ref="H122:H134" si="27">IFERROR(G122/F122-1,"-")</f>
        <v>6.3665987780040734E-2</v>
      </c>
      <c r="I122" s="177">
        <f t="shared" ref="I122:I134" si="28">IFERROR(G122/C122-1,"-")</f>
        <v>0.16732230666070635</v>
      </c>
      <c r="J122" s="177">
        <f t="shared" ref="J122:J134" si="29">G122/G$10</f>
        <v>5.0639170939441654E-2</v>
      </c>
    </row>
    <row r="123" spans="2:10" x14ac:dyDescent="0.25">
      <c r="B123" s="157" t="s">
        <v>97</v>
      </c>
      <c r="C123" s="158">
        <v>11771</v>
      </c>
      <c r="D123" s="158">
        <v>13650</v>
      </c>
      <c r="E123" s="158">
        <v>14085</v>
      </c>
      <c r="F123" s="158">
        <v>13995</v>
      </c>
      <c r="G123" s="158">
        <v>15270</v>
      </c>
      <c r="H123" s="159">
        <f t="shared" si="27"/>
        <v>9.1103965702036493E-2</v>
      </c>
      <c r="I123" s="160">
        <f t="shared" si="28"/>
        <v>0.29725596805708943</v>
      </c>
      <c r="J123" s="159">
        <f t="shared" si="29"/>
        <v>2.9612075986875278E-2</v>
      </c>
    </row>
    <row r="124" spans="2:10" x14ac:dyDescent="0.25">
      <c r="B124" s="162" t="s">
        <v>103</v>
      </c>
      <c r="C124" s="163">
        <v>5366</v>
      </c>
      <c r="D124" s="163">
        <v>6540</v>
      </c>
      <c r="E124" s="163">
        <v>6958</v>
      </c>
      <c r="F124" s="163">
        <v>5274</v>
      </c>
      <c r="G124" s="163">
        <v>6305</v>
      </c>
      <c r="H124" s="164">
        <f t="shared" si="27"/>
        <v>0.19548729616989013</v>
      </c>
      <c r="I124" s="165">
        <f t="shared" si="28"/>
        <v>0.17499068207230706</v>
      </c>
      <c r="J124" s="164">
        <f t="shared" si="29"/>
        <v>1.2226859141928528E-2</v>
      </c>
    </row>
    <row r="125" spans="2:10" x14ac:dyDescent="0.25">
      <c r="B125" s="162" t="s">
        <v>100</v>
      </c>
      <c r="C125" s="163">
        <v>6405</v>
      </c>
      <c r="D125" s="163">
        <v>7110</v>
      </c>
      <c r="E125" s="163">
        <v>7127</v>
      </c>
      <c r="F125" s="163">
        <v>8721</v>
      </c>
      <c r="G125" s="163">
        <v>8965</v>
      </c>
      <c r="H125" s="164">
        <f t="shared" si="27"/>
        <v>2.7978442839123874E-2</v>
      </c>
      <c r="I125" s="165">
        <f t="shared" si="28"/>
        <v>0.39968774395003903</v>
      </c>
      <c r="J125" s="164">
        <f t="shared" si="29"/>
        <v>1.738521684494675E-2</v>
      </c>
    </row>
    <row r="126" spans="2:10" x14ac:dyDescent="0.25">
      <c r="B126" s="157" t="s">
        <v>107</v>
      </c>
      <c r="C126" s="158">
        <v>10599</v>
      </c>
      <c r="D126" s="158">
        <v>9924</v>
      </c>
      <c r="E126" s="158">
        <v>12128</v>
      </c>
      <c r="F126" s="158">
        <v>10555</v>
      </c>
      <c r="G126" s="158">
        <v>10843</v>
      </c>
      <c r="H126" s="159">
        <f t="shared" si="27"/>
        <v>2.7285646612979608E-2</v>
      </c>
      <c r="I126" s="160">
        <f t="shared" si="28"/>
        <v>2.3021039720728442E-2</v>
      </c>
      <c r="J126" s="159">
        <f t="shared" si="29"/>
        <v>2.102709495256638E-2</v>
      </c>
    </row>
    <row r="127" spans="2:10" x14ac:dyDescent="0.25">
      <c r="B127" s="162" t="s">
        <v>110</v>
      </c>
      <c r="C127" s="163">
        <v>1081</v>
      </c>
      <c r="D127" s="163">
        <v>775</v>
      </c>
      <c r="E127" s="163">
        <v>962</v>
      </c>
      <c r="F127" s="163">
        <v>1147</v>
      </c>
      <c r="G127" s="163">
        <v>1127</v>
      </c>
      <c r="H127" s="164">
        <f t="shared" si="27"/>
        <v>-1.7436791630340065E-2</v>
      </c>
      <c r="I127" s="165">
        <f t="shared" si="28"/>
        <v>4.2553191489361764E-2</v>
      </c>
      <c r="J127" s="164">
        <f t="shared" si="29"/>
        <v>2.1855147110156148E-3</v>
      </c>
    </row>
    <row r="128" spans="2:10" x14ac:dyDescent="0.25">
      <c r="B128" s="162" t="s">
        <v>113</v>
      </c>
      <c r="C128" s="163">
        <v>1143</v>
      </c>
      <c r="D128" s="163">
        <v>1659</v>
      </c>
      <c r="E128" s="163">
        <v>1800</v>
      </c>
      <c r="F128" s="163">
        <v>1503</v>
      </c>
      <c r="G128" s="163">
        <v>1743</v>
      </c>
      <c r="H128" s="164">
        <f t="shared" si="27"/>
        <v>0.15968063872255489</v>
      </c>
      <c r="I128" s="165">
        <f t="shared" si="28"/>
        <v>0.52493438320209984</v>
      </c>
      <c r="J128" s="164">
        <f t="shared" si="29"/>
        <v>3.3800817580303608E-3</v>
      </c>
    </row>
    <row r="129" spans="2:10" x14ac:dyDescent="0.25">
      <c r="B129" s="162" t="s">
        <v>116</v>
      </c>
      <c r="C129" s="163">
        <v>649</v>
      </c>
      <c r="D129" s="163">
        <v>954</v>
      </c>
      <c r="E129" s="163">
        <v>1027</v>
      </c>
      <c r="F129" s="163">
        <v>1076</v>
      </c>
      <c r="G129" s="163">
        <v>866</v>
      </c>
      <c r="H129" s="164">
        <f t="shared" si="27"/>
        <v>-0.19516728624535318</v>
      </c>
      <c r="I129" s="165">
        <f t="shared" si="28"/>
        <v>0.33436055469953785</v>
      </c>
      <c r="J129" s="164">
        <f t="shared" si="29"/>
        <v>1.6793751018096914E-3</v>
      </c>
    </row>
    <row r="130" spans="2:10" x14ac:dyDescent="0.25">
      <c r="B130" s="162" t="s">
        <v>123</v>
      </c>
      <c r="C130" s="163">
        <v>153</v>
      </c>
      <c r="D130" s="163">
        <v>249</v>
      </c>
      <c r="E130" s="163">
        <v>308</v>
      </c>
      <c r="F130" s="163">
        <v>305</v>
      </c>
      <c r="G130" s="163">
        <v>307</v>
      </c>
      <c r="H130" s="164">
        <f t="shared" si="27"/>
        <v>6.5573770491802463E-3</v>
      </c>
      <c r="I130" s="165">
        <f t="shared" si="28"/>
        <v>1.0065359477124183</v>
      </c>
      <c r="J130" s="164">
        <f t="shared" si="29"/>
        <v>5.9534429128819315E-4</v>
      </c>
    </row>
    <row r="131" spans="2:10" x14ac:dyDescent="0.25">
      <c r="B131" s="162" t="s">
        <v>119</v>
      </c>
      <c r="C131" s="163">
        <v>195</v>
      </c>
      <c r="D131" s="163">
        <v>409</v>
      </c>
      <c r="E131" s="163">
        <v>194</v>
      </c>
      <c r="F131" s="163">
        <v>291</v>
      </c>
      <c r="G131" s="163">
        <v>254</v>
      </c>
      <c r="H131" s="164">
        <f t="shared" si="27"/>
        <v>-0.12714776632302405</v>
      </c>
      <c r="I131" s="165">
        <f t="shared" si="28"/>
        <v>0.3025641025641026</v>
      </c>
      <c r="J131" s="164">
        <f t="shared" si="29"/>
        <v>4.9256498367166476E-4</v>
      </c>
    </row>
    <row r="132" spans="2:10" x14ac:dyDescent="0.25">
      <c r="B132" s="162" t="s">
        <v>128</v>
      </c>
      <c r="C132" s="163">
        <v>183</v>
      </c>
      <c r="D132" s="163">
        <v>179</v>
      </c>
      <c r="E132" s="163">
        <v>136</v>
      </c>
      <c r="F132" s="163">
        <v>183</v>
      </c>
      <c r="G132" s="163">
        <v>120</v>
      </c>
      <c r="H132" s="164">
        <f t="shared" si="27"/>
        <v>-0.34426229508196726</v>
      </c>
      <c r="I132" s="165">
        <f t="shared" si="28"/>
        <v>-0.34426229508196726</v>
      </c>
      <c r="J132" s="164">
        <f t="shared" si="29"/>
        <v>2.3270786630157387E-4</v>
      </c>
    </row>
    <row r="133" spans="2:10" x14ac:dyDescent="0.25">
      <c r="B133" s="162" t="s">
        <v>131</v>
      </c>
      <c r="C133" s="163">
        <v>363</v>
      </c>
      <c r="D133" s="163">
        <v>254</v>
      </c>
      <c r="E133" s="163">
        <v>271</v>
      </c>
      <c r="F133" s="163">
        <v>310</v>
      </c>
      <c r="G133" s="163">
        <v>377</v>
      </c>
      <c r="H133" s="164">
        <f t="shared" si="27"/>
        <v>0.21612903225806446</v>
      </c>
      <c r="I133" s="165">
        <f t="shared" si="28"/>
        <v>3.8567493112947604E-2</v>
      </c>
      <c r="J133" s="164">
        <f t="shared" si="29"/>
        <v>7.3109054663077796E-4</v>
      </c>
    </row>
    <row r="134" spans="2:10" x14ac:dyDescent="0.25">
      <c r="B134" s="168" t="s">
        <v>145</v>
      </c>
      <c r="C134" s="169">
        <f>C126-SUM(C127:C133)</f>
        <v>6832</v>
      </c>
      <c r="D134" s="169">
        <f>D126-SUM(D127:D133)</f>
        <v>5445</v>
      </c>
      <c r="E134" s="169">
        <f>E126-SUM(E127:E133)</f>
        <v>7430</v>
      </c>
      <c r="F134" s="169">
        <f>F126-SUM(F127:F133)</f>
        <v>5740</v>
      </c>
      <c r="G134" s="169">
        <f>G126-SUM(G127:G133)</f>
        <v>6049</v>
      </c>
      <c r="H134" s="170">
        <f t="shared" si="27"/>
        <v>5.3832752613240498E-2</v>
      </c>
      <c r="I134" s="171">
        <f t="shared" si="28"/>
        <v>-0.11460772833723654</v>
      </c>
      <c r="J134" s="170">
        <f t="shared" si="29"/>
        <v>1.1730415693818504E-2</v>
      </c>
    </row>
    <row r="135" spans="2:10" x14ac:dyDescent="0.25">
      <c r="B135" s="153" t="s">
        <v>52</v>
      </c>
      <c r="C135" s="174"/>
      <c r="D135" s="174"/>
      <c r="E135" s="174"/>
      <c r="F135" s="174"/>
      <c r="G135" s="174"/>
      <c r="H135" s="175"/>
      <c r="I135" s="175"/>
      <c r="J135" s="175"/>
    </row>
    <row r="136" spans="2:10" x14ac:dyDescent="0.25">
      <c r="B136" s="154" t="s">
        <v>68</v>
      </c>
      <c r="C136" s="176">
        <v>24013</v>
      </c>
      <c r="D136" s="176">
        <v>23913</v>
      </c>
      <c r="E136" s="176">
        <v>25634</v>
      </c>
      <c r="F136" s="176">
        <v>29365</v>
      </c>
      <c r="G136" s="176">
        <v>27084</v>
      </c>
      <c r="H136" s="177">
        <f t="shared" ref="H136:H148" si="30">IFERROR(G136/F136-1,"-")</f>
        <v>-7.7677507236506016E-2</v>
      </c>
      <c r="I136" s="177">
        <f t="shared" ref="I136:I148" si="31">IFERROR(G136/C136-1,"-")</f>
        <v>0.12788906009244982</v>
      </c>
      <c r="J136" s="177">
        <f t="shared" ref="J136:J148" si="32">G136/G$10</f>
        <v>5.2522165424265223E-2</v>
      </c>
    </row>
    <row r="137" spans="2:10" x14ac:dyDescent="0.25">
      <c r="B137" s="157" t="s">
        <v>97</v>
      </c>
      <c r="C137" s="158">
        <v>2294</v>
      </c>
      <c r="D137" s="158">
        <v>1448</v>
      </c>
      <c r="E137" s="158">
        <v>1204</v>
      </c>
      <c r="F137" s="158">
        <v>1362</v>
      </c>
      <c r="G137" s="158">
        <v>1464</v>
      </c>
      <c r="H137" s="159">
        <f t="shared" si="30"/>
        <v>7.4889867841409608E-2</v>
      </c>
      <c r="I137" s="160">
        <f t="shared" si="31"/>
        <v>-0.36181342632955538</v>
      </c>
      <c r="J137" s="159">
        <f t="shared" si="32"/>
        <v>2.8390359688792014E-3</v>
      </c>
    </row>
    <row r="138" spans="2:10" x14ac:dyDescent="0.25">
      <c r="B138" s="162" t="s">
        <v>103</v>
      </c>
      <c r="C138" s="163">
        <v>1110</v>
      </c>
      <c r="D138" s="163">
        <v>1061</v>
      </c>
      <c r="E138" s="163">
        <v>686</v>
      </c>
      <c r="F138" s="163">
        <v>723</v>
      </c>
      <c r="G138" s="163">
        <v>396</v>
      </c>
      <c r="H138" s="164">
        <f t="shared" si="30"/>
        <v>-0.4522821576763485</v>
      </c>
      <c r="I138" s="165">
        <f t="shared" si="31"/>
        <v>-0.64324324324324322</v>
      </c>
      <c r="J138" s="164">
        <f t="shared" si="32"/>
        <v>7.6793595879519382E-4</v>
      </c>
    </row>
    <row r="139" spans="2:10" x14ac:dyDescent="0.25">
      <c r="B139" s="162" t="s">
        <v>100</v>
      </c>
      <c r="C139" s="163">
        <v>1184</v>
      </c>
      <c r="D139" s="163">
        <v>387</v>
      </c>
      <c r="E139" s="163">
        <v>518</v>
      </c>
      <c r="F139" s="163">
        <v>639</v>
      </c>
      <c r="G139" s="163">
        <v>1068</v>
      </c>
      <c r="H139" s="164">
        <f t="shared" si="30"/>
        <v>0.67136150234741776</v>
      </c>
      <c r="I139" s="165">
        <f t="shared" si="31"/>
        <v>-9.7972972972973027E-2</v>
      </c>
      <c r="J139" s="164">
        <f t="shared" si="32"/>
        <v>2.0711000100840076E-3</v>
      </c>
    </row>
    <row r="140" spans="2:10" x14ac:dyDescent="0.25">
      <c r="B140" s="157" t="s">
        <v>107</v>
      </c>
      <c r="C140" s="158">
        <v>21719</v>
      </c>
      <c r="D140" s="158">
        <v>22465</v>
      </c>
      <c r="E140" s="158">
        <v>24430</v>
      </c>
      <c r="F140" s="158">
        <v>28003</v>
      </c>
      <c r="G140" s="158">
        <v>25620</v>
      </c>
      <c r="H140" s="159">
        <f t="shared" si="30"/>
        <v>-8.5098025211584494E-2</v>
      </c>
      <c r="I140" s="160">
        <f t="shared" si="31"/>
        <v>0.17961232100925462</v>
      </c>
      <c r="J140" s="159">
        <f t="shared" si="32"/>
        <v>4.9683129455386027E-2</v>
      </c>
    </row>
    <row r="141" spans="2:10" x14ac:dyDescent="0.25">
      <c r="B141" s="162" t="s">
        <v>110</v>
      </c>
      <c r="C141" s="163">
        <v>10338</v>
      </c>
      <c r="D141" s="163">
        <v>8389</v>
      </c>
      <c r="E141" s="163">
        <v>9245</v>
      </c>
      <c r="F141" s="163">
        <v>11599</v>
      </c>
      <c r="G141" s="163">
        <v>11272</v>
      </c>
      <c r="H141" s="164">
        <f t="shared" si="30"/>
        <v>-2.8192085524614163E-2</v>
      </c>
      <c r="I141" s="165">
        <f t="shared" si="31"/>
        <v>9.0346295221512829E-2</v>
      </c>
      <c r="J141" s="164">
        <f t="shared" si="32"/>
        <v>2.1859025574594508E-2</v>
      </c>
    </row>
    <row r="142" spans="2:10" x14ac:dyDescent="0.25">
      <c r="B142" s="162" t="s">
        <v>113</v>
      </c>
      <c r="C142" s="163">
        <v>1702</v>
      </c>
      <c r="D142" s="163">
        <v>2361</v>
      </c>
      <c r="E142" s="163">
        <v>2870</v>
      </c>
      <c r="F142" s="163">
        <v>2808</v>
      </c>
      <c r="G142" s="163">
        <v>2881</v>
      </c>
      <c r="H142" s="164">
        <f t="shared" si="30"/>
        <v>2.5997150997151053E-2</v>
      </c>
      <c r="I142" s="165">
        <f t="shared" si="31"/>
        <v>0.69271445358401884</v>
      </c>
      <c r="J142" s="164">
        <f t="shared" si="32"/>
        <v>5.5869280234569531E-3</v>
      </c>
    </row>
    <row r="143" spans="2:10" x14ac:dyDescent="0.25">
      <c r="B143" s="162" t="s">
        <v>116</v>
      </c>
      <c r="C143" s="163">
        <v>1397</v>
      </c>
      <c r="D143" s="163">
        <v>2881</v>
      </c>
      <c r="E143" s="163">
        <v>2375</v>
      </c>
      <c r="F143" s="163">
        <v>2108</v>
      </c>
      <c r="G143" s="163">
        <v>1639</v>
      </c>
      <c r="H143" s="164">
        <f t="shared" si="30"/>
        <v>-0.22248576850094881</v>
      </c>
      <c r="I143" s="165">
        <f t="shared" si="31"/>
        <v>0.17322834645669283</v>
      </c>
      <c r="J143" s="164">
        <f t="shared" si="32"/>
        <v>3.1784016072356632E-3</v>
      </c>
    </row>
    <row r="144" spans="2:10" x14ac:dyDescent="0.25">
      <c r="B144" s="162" t="s">
        <v>123</v>
      </c>
      <c r="C144" s="163">
        <v>369</v>
      </c>
      <c r="D144" s="163">
        <v>1087</v>
      </c>
      <c r="E144" s="163">
        <v>735</v>
      </c>
      <c r="F144" s="163">
        <v>829</v>
      </c>
      <c r="G144" s="163">
        <v>671</v>
      </c>
      <c r="H144" s="164">
        <f t="shared" si="30"/>
        <v>-0.19059107358262972</v>
      </c>
      <c r="I144" s="165">
        <f t="shared" si="31"/>
        <v>0.81842818428184283</v>
      </c>
      <c r="J144" s="164">
        <f t="shared" si="32"/>
        <v>1.3012248190696339E-3</v>
      </c>
    </row>
    <row r="145" spans="2:10" x14ac:dyDescent="0.25">
      <c r="B145" s="162" t="s">
        <v>119</v>
      </c>
      <c r="C145" s="163">
        <v>441</v>
      </c>
      <c r="D145" s="163">
        <v>812</v>
      </c>
      <c r="E145" s="163">
        <v>579</v>
      </c>
      <c r="F145" s="163">
        <v>725</v>
      </c>
      <c r="G145" s="163">
        <v>521</v>
      </c>
      <c r="H145" s="164">
        <f t="shared" si="30"/>
        <v>-0.28137931034482755</v>
      </c>
      <c r="I145" s="165">
        <f t="shared" si="31"/>
        <v>0.18140589569161003</v>
      </c>
      <c r="J145" s="164">
        <f t="shared" si="32"/>
        <v>1.0103399861926667E-3</v>
      </c>
    </row>
    <row r="146" spans="2:10" x14ac:dyDescent="0.25">
      <c r="B146" s="162" t="s">
        <v>128</v>
      </c>
      <c r="C146" s="163">
        <v>371</v>
      </c>
      <c r="D146" s="163">
        <v>615</v>
      </c>
      <c r="E146" s="163">
        <v>800</v>
      </c>
      <c r="F146" s="163">
        <v>814</v>
      </c>
      <c r="G146" s="163">
        <v>652</v>
      </c>
      <c r="H146" s="164">
        <f t="shared" si="30"/>
        <v>-0.19901719901719905</v>
      </c>
      <c r="I146" s="165">
        <f t="shared" si="31"/>
        <v>0.75741239892183287</v>
      </c>
      <c r="J146" s="164">
        <f t="shared" si="32"/>
        <v>1.264379406905218E-3</v>
      </c>
    </row>
    <row r="147" spans="2:10" x14ac:dyDescent="0.25">
      <c r="B147" s="162" t="s">
        <v>131</v>
      </c>
      <c r="C147" s="163">
        <v>932</v>
      </c>
      <c r="D147" s="163">
        <v>526</v>
      </c>
      <c r="E147" s="163">
        <v>488</v>
      </c>
      <c r="F147" s="163">
        <v>665</v>
      </c>
      <c r="G147" s="163">
        <v>573</v>
      </c>
      <c r="H147" s="164">
        <f t="shared" si="30"/>
        <v>-0.13834586466165411</v>
      </c>
      <c r="I147" s="165">
        <f t="shared" si="31"/>
        <v>-0.38519313304721026</v>
      </c>
      <c r="J147" s="164">
        <f t="shared" si="32"/>
        <v>1.1111800615900152E-3</v>
      </c>
    </row>
    <row r="148" spans="2:10" x14ac:dyDescent="0.25">
      <c r="B148" s="168" t="s">
        <v>145</v>
      </c>
      <c r="C148" s="169">
        <f>C140-SUM(C141:C147)</f>
        <v>6169</v>
      </c>
      <c r="D148" s="169">
        <f>D140-SUM(D141:D147)</f>
        <v>5794</v>
      </c>
      <c r="E148" s="169">
        <f>E140-SUM(E141:E147)</f>
        <v>7338</v>
      </c>
      <c r="F148" s="169">
        <f>F140-SUM(F141:F147)</f>
        <v>8455</v>
      </c>
      <c r="G148" s="169">
        <f>G140-SUM(G141:G147)</f>
        <v>7411</v>
      </c>
      <c r="H148" s="170">
        <f t="shared" si="30"/>
        <v>-0.12347723240685982</v>
      </c>
      <c r="I148" s="171">
        <f t="shared" si="31"/>
        <v>0.20132922677905651</v>
      </c>
      <c r="J148" s="170">
        <f t="shared" si="32"/>
        <v>1.4371649976341367E-2</v>
      </c>
    </row>
    <row r="149" spans="2:10" x14ac:dyDescent="0.25">
      <c r="B149" s="153" t="s">
        <v>53</v>
      </c>
      <c r="C149" s="174"/>
      <c r="D149" s="174"/>
      <c r="E149" s="174"/>
      <c r="F149" s="174"/>
      <c r="G149" s="174"/>
      <c r="H149" s="175"/>
      <c r="I149" s="175"/>
      <c r="J149" s="175"/>
    </row>
    <row r="150" spans="2:10" x14ac:dyDescent="0.25">
      <c r="B150" s="154" t="s">
        <v>68</v>
      </c>
      <c r="C150" s="176">
        <v>10851</v>
      </c>
      <c r="D150" s="176">
        <v>11732</v>
      </c>
      <c r="E150" s="176">
        <v>11163</v>
      </c>
      <c r="F150" s="176">
        <v>12933</v>
      </c>
      <c r="G150" s="176">
        <v>13438</v>
      </c>
      <c r="H150" s="177">
        <f t="shared" ref="H150:H162" si="33">IFERROR(G150/F150-1,"-")</f>
        <v>3.9047398128817745E-2</v>
      </c>
      <c r="I150" s="177">
        <f t="shared" ref="I150:I162" si="34">IFERROR(G150/C150-1,"-")</f>
        <v>0.23841120634042956</v>
      </c>
      <c r="J150" s="177">
        <f t="shared" ref="J150:J162" si="35">G150/G$10</f>
        <v>2.6059402561337916E-2</v>
      </c>
    </row>
    <row r="151" spans="2:10" x14ac:dyDescent="0.25">
      <c r="B151" s="157" t="s">
        <v>97</v>
      </c>
      <c r="C151" s="158">
        <v>2910</v>
      </c>
      <c r="D151" s="158">
        <v>4127</v>
      </c>
      <c r="E151" s="158">
        <v>4352</v>
      </c>
      <c r="F151" s="158">
        <v>4244</v>
      </c>
      <c r="G151" s="158">
        <v>5081</v>
      </c>
      <c r="H151" s="159">
        <f t="shared" si="33"/>
        <v>0.1972196041470311</v>
      </c>
      <c r="I151" s="160">
        <f t="shared" si="34"/>
        <v>0.74604810996563575</v>
      </c>
      <c r="J151" s="159">
        <f t="shared" si="35"/>
        <v>9.8532389056524734E-3</v>
      </c>
    </row>
    <row r="152" spans="2:10" x14ac:dyDescent="0.25">
      <c r="B152" s="162" t="s">
        <v>103</v>
      </c>
      <c r="C152" s="163">
        <v>1115</v>
      </c>
      <c r="D152" s="163">
        <v>3399</v>
      </c>
      <c r="E152" s="163">
        <v>2928</v>
      </c>
      <c r="F152" s="163">
        <v>3200</v>
      </c>
      <c r="G152" s="163">
        <v>3538</v>
      </c>
      <c r="H152" s="164">
        <f t="shared" si="33"/>
        <v>0.10562500000000008</v>
      </c>
      <c r="I152" s="165">
        <f t="shared" si="34"/>
        <v>2.1730941704035875</v>
      </c>
      <c r="J152" s="164">
        <f t="shared" si="35"/>
        <v>6.8610035914580701E-3</v>
      </c>
    </row>
    <row r="153" spans="2:10" x14ac:dyDescent="0.25">
      <c r="B153" s="162" t="s">
        <v>100</v>
      </c>
      <c r="C153" s="163">
        <v>1795</v>
      </c>
      <c r="D153" s="163">
        <v>728</v>
      </c>
      <c r="E153" s="163">
        <v>1424</v>
      </c>
      <c r="F153" s="163">
        <v>1044</v>
      </c>
      <c r="G153" s="163">
        <v>1543</v>
      </c>
      <c r="H153" s="164">
        <f t="shared" si="33"/>
        <v>0.47796934865900376</v>
      </c>
      <c r="I153" s="165">
        <f t="shared" si="34"/>
        <v>-0.14038997214484683</v>
      </c>
      <c r="J153" s="164">
        <f t="shared" si="35"/>
        <v>2.9922353141944042E-3</v>
      </c>
    </row>
    <row r="154" spans="2:10" x14ac:dyDescent="0.25">
      <c r="B154" s="157" t="s">
        <v>107</v>
      </c>
      <c r="C154" s="158">
        <v>7941</v>
      </c>
      <c r="D154" s="158">
        <v>7605</v>
      </c>
      <c r="E154" s="158">
        <v>6811</v>
      </c>
      <c r="F154" s="158">
        <v>8689</v>
      </c>
      <c r="G154" s="158">
        <v>8357</v>
      </c>
      <c r="H154" s="159">
        <f t="shared" si="33"/>
        <v>-3.8209230060996635E-2</v>
      </c>
      <c r="I154" s="160">
        <f t="shared" si="34"/>
        <v>5.2386349326281278E-2</v>
      </c>
      <c r="J154" s="159">
        <f t="shared" si="35"/>
        <v>1.6206163655685443E-2</v>
      </c>
    </row>
    <row r="155" spans="2:10" x14ac:dyDescent="0.25">
      <c r="B155" s="162" t="s">
        <v>110</v>
      </c>
      <c r="C155" s="163">
        <v>2348</v>
      </c>
      <c r="D155" s="163">
        <v>2234</v>
      </c>
      <c r="E155" s="163">
        <v>2310</v>
      </c>
      <c r="F155" s="163">
        <v>2497</v>
      </c>
      <c r="G155" s="163">
        <v>2001</v>
      </c>
      <c r="H155" s="164">
        <f t="shared" si="33"/>
        <v>-0.19863836603924712</v>
      </c>
      <c r="I155" s="165">
        <f t="shared" si="34"/>
        <v>-0.14778534923339015</v>
      </c>
      <c r="J155" s="164">
        <f t="shared" si="35"/>
        <v>3.8804036705787446E-3</v>
      </c>
    </row>
    <row r="156" spans="2:10" x14ac:dyDescent="0.25">
      <c r="B156" s="162" t="s">
        <v>113</v>
      </c>
      <c r="C156" s="163">
        <v>2301</v>
      </c>
      <c r="D156" s="163">
        <v>2723</v>
      </c>
      <c r="E156" s="163">
        <v>1794</v>
      </c>
      <c r="F156" s="163">
        <v>1977</v>
      </c>
      <c r="G156" s="163">
        <v>1946</v>
      </c>
      <c r="H156" s="164">
        <f t="shared" si="33"/>
        <v>-1.5680323722812362E-2</v>
      </c>
      <c r="I156" s="165">
        <f t="shared" si="34"/>
        <v>-0.15428074750108645</v>
      </c>
      <c r="J156" s="164">
        <f t="shared" si="35"/>
        <v>3.7737458985238562E-3</v>
      </c>
    </row>
    <row r="157" spans="2:10" x14ac:dyDescent="0.25">
      <c r="B157" s="162" t="s">
        <v>116</v>
      </c>
      <c r="C157" s="163">
        <v>840</v>
      </c>
      <c r="D157" s="163">
        <v>565</v>
      </c>
      <c r="E157" s="163">
        <v>766</v>
      </c>
      <c r="F157" s="163">
        <v>1231</v>
      </c>
      <c r="G157" s="163">
        <v>1499</v>
      </c>
      <c r="H157" s="164">
        <f t="shared" si="33"/>
        <v>0.21770917952883839</v>
      </c>
      <c r="I157" s="165">
        <f t="shared" si="34"/>
        <v>0.78452380952380962</v>
      </c>
      <c r="J157" s="164">
        <f t="shared" si="35"/>
        <v>2.9069090965504938E-3</v>
      </c>
    </row>
    <row r="158" spans="2:10" x14ac:dyDescent="0.25">
      <c r="B158" s="162" t="s">
        <v>123</v>
      </c>
      <c r="C158" s="163">
        <v>229</v>
      </c>
      <c r="D158" s="163">
        <v>198</v>
      </c>
      <c r="E158" s="163">
        <v>204</v>
      </c>
      <c r="F158" s="163">
        <v>279</v>
      </c>
      <c r="G158" s="163">
        <v>308</v>
      </c>
      <c r="H158" s="164">
        <f t="shared" si="33"/>
        <v>0.10394265232974909</v>
      </c>
      <c r="I158" s="165">
        <f t="shared" si="34"/>
        <v>0.34497816593886466</v>
      </c>
      <c r="J158" s="164">
        <f t="shared" si="35"/>
        <v>5.9728352350737297E-4</v>
      </c>
    </row>
    <row r="159" spans="2:10" x14ac:dyDescent="0.25">
      <c r="B159" s="162" t="s">
        <v>119</v>
      </c>
      <c r="C159" s="163">
        <v>272</v>
      </c>
      <c r="D159" s="163">
        <v>320</v>
      </c>
      <c r="E159" s="163">
        <v>282</v>
      </c>
      <c r="F159" s="163">
        <v>331</v>
      </c>
      <c r="G159" s="163">
        <v>327</v>
      </c>
      <c r="H159" s="164">
        <f t="shared" si="33"/>
        <v>-1.2084592145015116E-2</v>
      </c>
      <c r="I159" s="165">
        <f t="shared" si="34"/>
        <v>0.20220588235294112</v>
      </c>
      <c r="J159" s="164">
        <f t="shared" si="35"/>
        <v>6.3412893567178883E-4</v>
      </c>
    </row>
    <row r="160" spans="2:10" x14ac:dyDescent="0.25">
      <c r="B160" s="162" t="s">
        <v>128</v>
      </c>
      <c r="C160" s="163">
        <v>32</v>
      </c>
      <c r="D160" s="163">
        <v>149</v>
      </c>
      <c r="E160" s="163">
        <v>115</v>
      </c>
      <c r="F160" s="163">
        <v>96</v>
      </c>
      <c r="G160" s="163">
        <v>66</v>
      </c>
      <c r="H160" s="164">
        <f t="shared" si="33"/>
        <v>-0.3125</v>
      </c>
      <c r="I160" s="165">
        <f t="shared" si="34"/>
        <v>1.0625</v>
      </c>
      <c r="J160" s="164">
        <f t="shared" si="35"/>
        <v>1.2798932646586564E-4</v>
      </c>
    </row>
    <row r="161" spans="2:10" x14ac:dyDescent="0.25">
      <c r="B161" s="162" t="s">
        <v>131</v>
      </c>
      <c r="C161" s="163">
        <v>201</v>
      </c>
      <c r="D161" s="163">
        <v>208</v>
      </c>
      <c r="E161" s="163">
        <v>126</v>
      </c>
      <c r="F161" s="163">
        <v>157</v>
      </c>
      <c r="G161" s="163">
        <v>93</v>
      </c>
      <c r="H161" s="164">
        <f t="shared" si="33"/>
        <v>-0.40764331210191085</v>
      </c>
      <c r="I161" s="165">
        <f t="shared" si="34"/>
        <v>-0.53731343283582089</v>
      </c>
      <c r="J161" s="164">
        <f t="shared" si="35"/>
        <v>1.8034859638371977E-4</v>
      </c>
    </row>
    <row r="162" spans="2:10" x14ac:dyDescent="0.25">
      <c r="B162" s="168" t="s">
        <v>145</v>
      </c>
      <c r="C162" s="169">
        <f>C154-SUM(C155:C161)</f>
        <v>1718</v>
      </c>
      <c r="D162" s="169">
        <f>D154-SUM(D155:D161)</f>
        <v>1208</v>
      </c>
      <c r="E162" s="169">
        <f>E154-SUM(E155:E161)</f>
        <v>1214</v>
      </c>
      <c r="F162" s="169">
        <f>F154-SUM(F155:F161)</f>
        <v>2121</v>
      </c>
      <c r="G162" s="169">
        <f>G154-SUM(G155:G161)</f>
        <v>2117</v>
      </c>
      <c r="H162" s="170">
        <f t="shared" si="33"/>
        <v>-1.885902876001877E-3</v>
      </c>
      <c r="I162" s="171">
        <f t="shared" si="34"/>
        <v>0.23224679860302677</v>
      </c>
      <c r="J162" s="170">
        <f t="shared" si="35"/>
        <v>4.1053546080035992E-3</v>
      </c>
    </row>
    <row r="163" spans="2:10" x14ac:dyDescent="0.25">
      <c r="C163" s="79"/>
      <c r="D163" s="79"/>
      <c r="E163" s="79"/>
      <c r="F163" s="79"/>
      <c r="G163" s="79"/>
      <c r="H163" s="79"/>
    </row>
    <row r="164" spans="2:10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</row>
  </sheetData>
  <mergeCells count="3">
    <mergeCell ref="B5:J5"/>
    <mergeCell ref="L5:T5"/>
    <mergeCell ref="C7:J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A7E61-18B7-422D-B73D-9D16AB5C9372}">
  <sheetPr>
    <tabColor rgb="FFFFC000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1" width="10.5703125" customWidth="1"/>
    <col min="12" max="12" width="11.5703125" customWidth="1"/>
    <col min="13" max="14" width="10.5703125" customWidth="1"/>
    <col min="16" max="28" width="11.42578125" hidden="1" customWidth="1"/>
  </cols>
  <sheetData>
    <row r="1" spans="1:28" ht="42.75" customHeight="1" x14ac:dyDescent="0.25"/>
    <row r="4" spans="1:28" ht="42" customHeight="1" thickBot="1" x14ac:dyDescent="0.3">
      <c r="B4" s="263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63"/>
      <c r="D4" s="263"/>
      <c r="E4" s="263"/>
      <c r="F4" s="263"/>
      <c r="G4" s="263"/>
      <c r="H4" s="263"/>
      <c r="I4" s="263"/>
      <c r="J4" s="263"/>
      <c r="K4" s="263"/>
      <c r="L4" s="263"/>
      <c r="M4" s="263"/>
      <c r="N4" s="263"/>
      <c r="Q4" s="263" t="s">
        <v>260</v>
      </c>
      <c r="R4" s="263"/>
      <c r="S4" s="263"/>
      <c r="T4" s="263"/>
      <c r="U4" s="263"/>
      <c r="V4" s="263"/>
      <c r="W4" s="263"/>
      <c r="X4" s="263"/>
      <c r="Y4" s="263"/>
      <c r="Z4" s="263"/>
      <c r="AA4" s="263"/>
      <c r="AB4" s="263"/>
    </row>
    <row r="5" spans="1:28" ht="6" customHeight="1" x14ac:dyDescent="0.25"/>
    <row r="6" spans="1:28" ht="15.75" x14ac:dyDescent="0.25">
      <c r="B6" s="143"/>
      <c r="C6" s="298" t="s">
        <v>43</v>
      </c>
      <c r="D6" s="299"/>
      <c r="E6" s="299"/>
      <c r="F6" s="299"/>
      <c r="G6" s="299"/>
      <c r="H6" s="299"/>
      <c r="I6" s="299"/>
      <c r="J6" s="299"/>
      <c r="K6" s="299"/>
      <c r="L6" s="299"/>
      <c r="M6" s="299"/>
      <c r="N6" s="299"/>
    </row>
    <row r="7" spans="1:28" s="144" customFormat="1" ht="72" customHeight="1" x14ac:dyDescent="0.25">
      <c r="B7" s="145"/>
      <c r="C7" s="172" t="s">
        <v>251</v>
      </c>
      <c r="D7" s="172" t="s">
        <v>252</v>
      </c>
      <c r="E7" s="172" t="s">
        <v>253</v>
      </c>
      <c r="F7" s="172" t="s">
        <v>259</v>
      </c>
      <c r="G7" s="172" t="s">
        <v>254</v>
      </c>
      <c r="H7" s="172" t="s">
        <v>255</v>
      </c>
      <c r="I7" s="172" t="s">
        <v>256</v>
      </c>
      <c r="J7" s="173" t="str">
        <f>CONCATENATE("var. ",RIGHT(I7,2),"/",RIGHT(H7,2))</f>
        <v>var. 24/23</v>
      </c>
      <c r="K7" s="173" t="str">
        <f>CONCATENATE("var. ",RIGHT(I7,2),"/",RIGHT(D7,2))</f>
        <v>var. 24/19</v>
      </c>
      <c r="L7" s="172" t="str">
        <f>CONCATENATE("dif. ",RIGHT(I7,2),"/",RIGHT(H7,2))</f>
        <v>dif. 24/23</v>
      </c>
      <c r="M7" s="172" t="str">
        <f>CONCATENATE("dif. ",RIGHT(I7,2),"/",RIGHT(D7,2))</f>
        <v>dif. 24/19</v>
      </c>
      <c r="N7" s="173" t="str">
        <f>CONCATENATE("Cuota s/ total lugares de residencia ",RIGHT(I7,4))</f>
        <v>Cuota s/ total lugares de residencia 2024</v>
      </c>
      <c r="Q7" s="145"/>
      <c r="R7" s="172" t="s">
        <v>251</v>
      </c>
      <c r="S7" s="172" t="s">
        <v>252</v>
      </c>
      <c r="T7" s="172" t="s">
        <v>253</v>
      </c>
      <c r="U7" s="172" t="s">
        <v>254</v>
      </c>
      <c r="V7" s="172" t="s">
        <v>255</v>
      </c>
      <c r="W7" s="172" t="s">
        <v>256</v>
      </c>
      <c r="X7" s="173" t="str">
        <f>CONCATENATE("var. ",RIGHT(W7,2),"/",RIGHT(V7,2))</f>
        <v>var. 24/23</v>
      </c>
      <c r="Y7" s="173" t="str">
        <f>CONCATENATE("var. ",RIGHT(W7,2),"/",RIGHT(S7,2))</f>
        <v>var. 24/19</v>
      </c>
      <c r="Z7" s="172" t="str">
        <f>CONCATENATE("dif. ",RIGHT(W7,2),"/",RIGHT(V7,2))</f>
        <v>dif. 24/23</v>
      </c>
      <c r="AA7" s="172" t="str">
        <f>CONCATENATE("dif. ",RIGHT(W7,2),"/",RIGHT(S7,2))</f>
        <v>dif. 24/19</v>
      </c>
      <c r="AB7" s="173" t="str">
        <f>CONCATENATE("Cuota s/ total lugares de residencia ",RIGHT(W7,4))</f>
        <v>Cuota s/ total lugares de residencia 2024</v>
      </c>
    </row>
    <row r="8" spans="1:28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2"/>
      <c r="J8" s="152"/>
      <c r="K8" s="152"/>
      <c r="L8" s="152"/>
      <c r="M8" s="151"/>
      <c r="N8" s="151"/>
      <c r="Q8" s="153" t="s">
        <v>46</v>
      </c>
      <c r="R8" s="151"/>
      <c r="S8" s="151"/>
      <c r="T8" s="151"/>
      <c r="U8" s="151"/>
      <c r="V8" s="151"/>
      <c r="W8" s="152"/>
      <c r="X8" s="152"/>
      <c r="Y8" s="152"/>
      <c r="Z8" s="152"/>
      <c r="AA8" s="151"/>
      <c r="AB8" s="151"/>
    </row>
    <row r="9" spans="1:28" x14ac:dyDescent="0.25">
      <c r="A9" s="1"/>
      <c r="B9" s="154" t="s">
        <v>68</v>
      </c>
      <c r="C9" s="176">
        <v>5357563</v>
      </c>
      <c r="D9" s="176">
        <v>5290429</v>
      </c>
      <c r="E9" s="176">
        <v>1780989</v>
      </c>
      <c r="F9" s="176">
        <v>5104277</v>
      </c>
      <c r="G9" s="176">
        <v>5104277</v>
      </c>
      <c r="H9" s="176">
        <v>5627549</v>
      </c>
      <c r="I9" s="176">
        <v>5933119</v>
      </c>
      <c r="J9" s="177">
        <f>IFERROR(I9/H9-1,"-")</f>
        <v>5.4298949684844944E-2</v>
      </c>
      <c r="K9" s="177">
        <f>IFERROR(I9/D9-1,"-")</f>
        <v>0.12148164165892794</v>
      </c>
      <c r="L9" s="176">
        <f>I9-H9</f>
        <v>305570</v>
      </c>
      <c r="M9" s="176">
        <f>I9-D9</f>
        <v>642690</v>
      </c>
      <c r="N9" s="177">
        <f t="shared" ref="N9:N21" si="0">I9/I$9</f>
        <v>1</v>
      </c>
      <c r="Q9" s="154" t="s">
        <v>68</v>
      </c>
      <c r="R9" s="176">
        <v>48381</v>
      </c>
      <c r="S9" s="176">
        <v>46960</v>
      </c>
      <c r="T9" s="176">
        <v>14096</v>
      </c>
      <c r="U9" s="176">
        <v>36653</v>
      </c>
      <c r="V9" s="176">
        <v>49442</v>
      </c>
      <c r="W9" s="176">
        <v>43544</v>
      </c>
      <c r="X9" s="177">
        <f>IFERROR(W9/V9-1,"-")</f>
        <v>-0.11929129080538814</v>
      </c>
      <c r="Y9" s="177">
        <f>IFERROR(W9/S9-1,"-")</f>
        <v>-7.2742759795570655E-2</v>
      </c>
      <c r="Z9" s="176">
        <f>W9-V9</f>
        <v>-5898</v>
      </c>
      <c r="AA9" s="176">
        <f>W9-S9</f>
        <v>-3416</v>
      </c>
      <c r="AB9" s="177">
        <f t="shared" ref="AB9:AB21" si="1">W9/W$9</f>
        <v>1</v>
      </c>
    </row>
    <row r="10" spans="1:28" x14ac:dyDescent="0.25">
      <c r="A10" s="1" t="s">
        <v>96</v>
      </c>
      <c r="B10" s="157" t="s">
        <v>97</v>
      </c>
      <c r="C10" s="158">
        <v>1066121</v>
      </c>
      <c r="D10" s="158">
        <v>1078565</v>
      </c>
      <c r="E10" s="158">
        <v>470401</v>
      </c>
      <c r="F10" s="158">
        <v>1034550</v>
      </c>
      <c r="G10" s="158">
        <v>1034550</v>
      </c>
      <c r="H10" s="158">
        <v>1068749</v>
      </c>
      <c r="I10" s="158">
        <v>1082874</v>
      </c>
      <c r="J10" s="160">
        <f>IFERROR(I10/H10-1,"-")</f>
        <v>1.3216386635215516E-2</v>
      </c>
      <c r="K10" s="159">
        <f t="shared" ref="K10:K21" si="2">IFERROR(I10/D10-1,"-")</f>
        <v>3.9951231497405981E-3</v>
      </c>
      <c r="L10" s="157">
        <f t="shared" ref="L10:L20" si="3">I10-H10</f>
        <v>14125</v>
      </c>
      <c r="M10" s="158">
        <f t="shared" ref="M10:M21" si="4">I10-D10</f>
        <v>4309</v>
      </c>
      <c r="N10" s="159">
        <f t="shared" si="0"/>
        <v>0.1825134469745171</v>
      </c>
      <c r="Q10" s="157" t="s">
        <v>97</v>
      </c>
      <c r="R10" s="158">
        <v>11441</v>
      </c>
      <c r="S10" s="158">
        <v>10651</v>
      </c>
      <c r="T10" s="158">
        <v>2501</v>
      </c>
      <c r="U10" s="158">
        <v>5895</v>
      </c>
      <c r="V10" s="158">
        <v>18768</v>
      </c>
      <c r="W10" s="158">
        <v>10450</v>
      </c>
      <c r="X10" s="160">
        <f>IFERROR(W10/V10-1,"-")</f>
        <v>-0.4432011935208866</v>
      </c>
      <c r="Y10" s="159">
        <f t="shared" ref="Y10:Y21" si="5">IFERROR(W10/S10-1,"-")</f>
        <v>-1.8871467467843406E-2</v>
      </c>
      <c r="Z10" s="157">
        <f t="shared" ref="Z10:Z20" si="6">W10-V10</f>
        <v>-8318</v>
      </c>
      <c r="AA10" s="158">
        <f t="shared" ref="AA10:AA21" si="7">W10-S10</f>
        <v>-201</v>
      </c>
      <c r="AB10" s="159">
        <f t="shared" si="1"/>
        <v>0.23998713944515893</v>
      </c>
    </row>
    <row r="11" spans="1:28" x14ac:dyDescent="0.25">
      <c r="A11" s="161" t="s">
        <v>103</v>
      </c>
      <c r="B11" s="162" t="s">
        <v>103</v>
      </c>
      <c r="C11" s="163">
        <v>425333</v>
      </c>
      <c r="D11" s="163">
        <v>412835</v>
      </c>
      <c r="E11" s="163">
        <v>204140</v>
      </c>
      <c r="F11" s="163">
        <v>418192</v>
      </c>
      <c r="G11" s="163">
        <v>418192</v>
      </c>
      <c r="H11" s="163">
        <v>428874</v>
      </c>
      <c r="I11" s="163">
        <v>422840</v>
      </c>
      <c r="J11" s="165">
        <f>IFERROR(I11/H11-1,"-")</f>
        <v>-1.4069400336695681E-2</v>
      </c>
      <c r="K11" s="164">
        <f t="shared" si="2"/>
        <v>2.4234863807574447E-2</v>
      </c>
      <c r="L11" s="162">
        <f t="shared" si="3"/>
        <v>-6034</v>
      </c>
      <c r="M11" s="163">
        <f t="shared" si="4"/>
        <v>10005</v>
      </c>
      <c r="N11" s="164">
        <f t="shared" si="0"/>
        <v>7.1267742986446087E-2</v>
      </c>
      <c r="Q11" s="162" t="s">
        <v>103</v>
      </c>
      <c r="R11" s="163">
        <v>7153</v>
      </c>
      <c r="S11" s="163">
        <v>5887</v>
      </c>
      <c r="T11" s="163">
        <v>1804</v>
      </c>
      <c r="U11" s="163">
        <v>2781</v>
      </c>
      <c r="V11" s="163">
        <v>13550</v>
      </c>
      <c r="W11" s="163">
        <v>6853</v>
      </c>
      <c r="X11" s="165">
        <f>IFERROR(W11/V11-1,"-")</f>
        <v>-0.49424354243542434</v>
      </c>
      <c r="Y11" s="164">
        <f t="shared" si="5"/>
        <v>0.16409036860879911</v>
      </c>
      <c r="Z11" s="162">
        <f t="shared" si="6"/>
        <v>-6697</v>
      </c>
      <c r="AA11" s="163">
        <f t="shared" si="7"/>
        <v>966</v>
      </c>
      <c r="AB11" s="164">
        <f t="shared" si="1"/>
        <v>0.15738103986772001</v>
      </c>
    </row>
    <row r="12" spans="1:28" x14ac:dyDescent="0.25">
      <c r="A12" s="161" t="s">
        <v>100</v>
      </c>
      <c r="B12" s="162" t="s">
        <v>100</v>
      </c>
      <c r="C12" s="163">
        <v>640788</v>
      </c>
      <c r="D12" s="163">
        <v>665730</v>
      </c>
      <c r="E12" s="163">
        <v>266261</v>
      </c>
      <c r="F12" s="163">
        <v>616358</v>
      </c>
      <c r="G12" s="163">
        <v>616358</v>
      </c>
      <c r="H12" s="163">
        <v>639875</v>
      </c>
      <c r="I12" s="163">
        <v>660034</v>
      </c>
      <c r="J12" s="165">
        <f>IFERROR(I12/H12-1,"-")</f>
        <v>3.1504590740379035E-2</v>
      </c>
      <c r="K12" s="164">
        <f t="shared" si="2"/>
        <v>-8.5560212097998134E-3</v>
      </c>
      <c r="L12" s="162">
        <f t="shared" si="3"/>
        <v>20159</v>
      </c>
      <c r="M12" s="163">
        <f t="shared" si="4"/>
        <v>-5696</v>
      </c>
      <c r="N12" s="164">
        <f t="shared" si="0"/>
        <v>0.11124570398807103</v>
      </c>
      <c r="Q12" s="162" t="s">
        <v>100</v>
      </c>
      <c r="R12" s="163">
        <v>4288</v>
      </c>
      <c r="S12" s="163">
        <v>4764</v>
      </c>
      <c r="T12" s="163">
        <v>697</v>
      </c>
      <c r="U12" s="163">
        <v>3114</v>
      </c>
      <c r="V12" s="163">
        <v>5218</v>
      </c>
      <c r="W12" s="163">
        <v>3597</v>
      </c>
      <c r="X12" s="165">
        <f>IFERROR(W12/V12-1,"-")</f>
        <v>-0.31065542353392106</v>
      </c>
      <c r="Y12" s="164">
        <f t="shared" si="5"/>
        <v>-0.24496221662468509</v>
      </c>
      <c r="Z12" s="162">
        <f t="shared" si="6"/>
        <v>-1621</v>
      </c>
      <c r="AA12" s="163">
        <f t="shared" si="7"/>
        <v>-1167</v>
      </c>
      <c r="AB12" s="164">
        <f t="shared" si="1"/>
        <v>8.2606099577438918E-2</v>
      </c>
    </row>
    <row r="13" spans="1:28" x14ac:dyDescent="0.25">
      <c r="A13" s="1"/>
      <c r="B13" s="157" t="s">
        <v>107</v>
      </c>
      <c r="C13" s="158">
        <v>4291442</v>
      </c>
      <c r="D13" s="158">
        <v>4211864</v>
      </c>
      <c r="E13" s="158">
        <v>1310588</v>
      </c>
      <c r="F13" s="158">
        <v>4069727</v>
      </c>
      <c r="G13" s="158">
        <v>4069727</v>
      </c>
      <c r="H13" s="158">
        <v>4558800</v>
      </c>
      <c r="I13" s="158">
        <v>4850245</v>
      </c>
      <c r="J13" s="160">
        <f>IFERROR(I13/H13-1,"-")</f>
        <v>6.3930200930069292E-2</v>
      </c>
      <c r="K13" s="159">
        <f t="shared" si="2"/>
        <v>0.15156733455781102</v>
      </c>
      <c r="L13" s="157">
        <f t="shared" si="3"/>
        <v>291445</v>
      </c>
      <c r="M13" s="158">
        <f t="shared" si="4"/>
        <v>638381</v>
      </c>
      <c r="N13" s="159">
        <f t="shared" si="0"/>
        <v>0.8174865530254829</v>
      </c>
      <c r="Q13" s="157" t="s">
        <v>107</v>
      </c>
      <c r="R13" s="158">
        <v>36940</v>
      </c>
      <c r="S13" s="158">
        <v>36309</v>
      </c>
      <c r="T13" s="158">
        <v>11595</v>
      </c>
      <c r="U13" s="158">
        <v>30758</v>
      </c>
      <c r="V13" s="158">
        <v>30674</v>
      </c>
      <c r="W13" s="158">
        <v>33094</v>
      </c>
      <c r="X13" s="160">
        <f>IFERROR(W13/V13-1,"-")</f>
        <v>7.8894177479298389E-2</v>
      </c>
      <c r="Y13" s="159">
        <f t="shared" si="5"/>
        <v>-8.8545539673359208E-2</v>
      </c>
      <c r="Z13" s="157">
        <f t="shared" si="6"/>
        <v>2420</v>
      </c>
      <c r="AA13" s="158">
        <f t="shared" si="7"/>
        <v>-3215</v>
      </c>
      <c r="AB13" s="159">
        <f t="shared" si="1"/>
        <v>0.76001286055484107</v>
      </c>
    </row>
    <row r="14" spans="1:28" s="56" customFormat="1" x14ac:dyDescent="0.25">
      <c r="B14" s="162" t="s">
        <v>110</v>
      </c>
      <c r="C14" s="163">
        <v>1900028</v>
      </c>
      <c r="D14" s="163">
        <v>1926972</v>
      </c>
      <c r="E14" s="163">
        <v>517231</v>
      </c>
      <c r="F14" s="163">
        <v>1892884</v>
      </c>
      <c r="G14" s="163">
        <v>1892884</v>
      </c>
      <c r="H14" s="163">
        <v>2147329</v>
      </c>
      <c r="I14" s="163">
        <v>2290335</v>
      </c>
      <c r="J14" s="165">
        <f t="shared" ref="J14:J21" si="8">IFERROR(I14/H14-1,"-")</f>
        <v>6.6597153952654642E-2</v>
      </c>
      <c r="K14" s="164">
        <f t="shared" si="2"/>
        <v>0.18856682920146217</v>
      </c>
      <c r="L14" s="162">
        <f t="shared" si="3"/>
        <v>143006</v>
      </c>
      <c r="M14" s="163">
        <f t="shared" si="4"/>
        <v>363363</v>
      </c>
      <c r="N14" s="164">
        <f t="shared" si="0"/>
        <v>0.38602546148155803</v>
      </c>
      <c r="Q14" s="162" t="s">
        <v>110</v>
      </c>
      <c r="R14" s="163">
        <v>10894</v>
      </c>
      <c r="S14" s="163">
        <v>11121</v>
      </c>
      <c r="T14" s="163">
        <v>3754</v>
      </c>
      <c r="U14" s="163">
        <v>11016</v>
      </c>
      <c r="V14" s="163">
        <v>9836</v>
      </c>
      <c r="W14" s="163">
        <v>11854</v>
      </c>
      <c r="X14" s="165">
        <f t="shared" ref="X14:X21" si="9">IFERROR(W14/V14-1,"-")</f>
        <v>0.20516470109800733</v>
      </c>
      <c r="Y14" s="164">
        <f t="shared" si="5"/>
        <v>6.5911338908371642E-2</v>
      </c>
      <c r="Z14" s="162">
        <f t="shared" si="6"/>
        <v>2018</v>
      </c>
      <c r="AA14" s="163">
        <f t="shared" si="7"/>
        <v>733</v>
      </c>
      <c r="AB14" s="164">
        <f t="shared" si="1"/>
        <v>0.27223038765386737</v>
      </c>
    </row>
    <row r="15" spans="1:28" s="56" customFormat="1" x14ac:dyDescent="0.25">
      <c r="B15" s="162" t="s">
        <v>113</v>
      </c>
      <c r="C15" s="163">
        <v>665127</v>
      </c>
      <c r="D15" s="163">
        <v>565429</v>
      </c>
      <c r="E15" s="163">
        <v>170166</v>
      </c>
      <c r="F15" s="163">
        <v>423586</v>
      </c>
      <c r="G15" s="163">
        <v>423586</v>
      </c>
      <c r="H15" s="163">
        <v>477782</v>
      </c>
      <c r="I15" s="163">
        <v>497708</v>
      </c>
      <c r="J15" s="165">
        <f t="shared" si="8"/>
        <v>4.1705212837654049E-2</v>
      </c>
      <c r="K15" s="164">
        <f t="shared" si="2"/>
        <v>-0.11976923716328669</v>
      </c>
      <c r="L15" s="162">
        <f t="shared" si="3"/>
        <v>19926</v>
      </c>
      <c r="M15" s="163">
        <f t="shared" si="4"/>
        <v>-67721</v>
      </c>
      <c r="N15" s="164">
        <f t="shared" si="0"/>
        <v>8.3886401064937346E-2</v>
      </c>
      <c r="Q15" s="162" t="s">
        <v>113</v>
      </c>
      <c r="R15" s="163">
        <v>12184</v>
      </c>
      <c r="S15" s="163">
        <v>10450</v>
      </c>
      <c r="T15" s="163">
        <v>3129</v>
      </c>
      <c r="U15" s="163">
        <v>6826</v>
      </c>
      <c r="V15" s="163">
        <v>6102</v>
      </c>
      <c r="W15" s="163">
        <v>6722</v>
      </c>
      <c r="X15" s="165">
        <f t="shared" si="9"/>
        <v>0.10160603080957054</v>
      </c>
      <c r="Y15" s="164">
        <f t="shared" si="5"/>
        <v>-0.35674641148325359</v>
      </c>
      <c r="Z15" s="162">
        <f t="shared" si="6"/>
        <v>620</v>
      </c>
      <c r="AA15" s="163">
        <f t="shared" si="7"/>
        <v>-3728</v>
      </c>
      <c r="AB15" s="164">
        <f t="shared" si="1"/>
        <v>0.15437258864596728</v>
      </c>
    </row>
    <row r="16" spans="1:28" x14ac:dyDescent="0.25">
      <c r="A16" s="1"/>
      <c r="B16" s="162" t="s">
        <v>116</v>
      </c>
      <c r="C16" s="163">
        <v>181123</v>
      </c>
      <c r="D16" s="163">
        <v>184853</v>
      </c>
      <c r="E16" s="163">
        <v>63347</v>
      </c>
      <c r="F16" s="163">
        <v>209433</v>
      </c>
      <c r="G16" s="163">
        <v>209433</v>
      </c>
      <c r="H16" s="163">
        <v>237646</v>
      </c>
      <c r="I16" s="163">
        <v>254243</v>
      </c>
      <c r="J16" s="165">
        <f t="shared" si="8"/>
        <v>6.9839172550768769E-2</v>
      </c>
      <c r="K16" s="164">
        <f t="shared" si="2"/>
        <v>0.37537935548787416</v>
      </c>
      <c r="L16" s="162">
        <f t="shared" si="3"/>
        <v>16597</v>
      </c>
      <c r="M16" s="163">
        <f t="shared" si="4"/>
        <v>69390</v>
      </c>
      <c r="N16" s="164">
        <f t="shared" si="0"/>
        <v>4.2851491770180238E-2</v>
      </c>
      <c r="Q16" s="162" t="s">
        <v>116</v>
      </c>
      <c r="R16" s="163">
        <v>1983</v>
      </c>
      <c r="S16" s="163">
        <v>2192</v>
      </c>
      <c r="T16" s="163">
        <v>548</v>
      </c>
      <c r="U16" s="163">
        <v>2473</v>
      </c>
      <c r="V16" s="163">
        <v>2771</v>
      </c>
      <c r="W16" s="163">
        <v>2256</v>
      </c>
      <c r="X16" s="165">
        <f t="shared" si="9"/>
        <v>-0.18585348249729339</v>
      </c>
      <c r="Y16" s="164">
        <f t="shared" si="5"/>
        <v>2.9197080291970767E-2</v>
      </c>
      <c r="Z16" s="162">
        <f t="shared" si="6"/>
        <v>-515</v>
      </c>
      <c r="AA16" s="163">
        <f t="shared" si="7"/>
        <v>64</v>
      </c>
      <c r="AB16" s="164">
        <f t="shared" si="1"/>
        <v>5.1809663788352014E-2</v>
      </c>
    </row>
    <row r="17" spans="1:28" x14ac:dyDescent="0.25">
      <c r="A17" s="1"/>
      <c r="B17" s="162" t="s">
        <v>123</v>
      </c>
      <c r="C17" s="163">
        <v>168091</v>
      </c>
      <c r="D17" s="163">
        <v>157435</v>
      </c>
      <c r="E17" s="163">
        <v>46135</v>
      </c>
      <c r="F17" s="163">
        <v>193839</v>
      </c>
      <c r="G17" s="163">
        <v>193839</v>
      </c>
      <c r="H17" s="163">
        <v>188019</v>
      </c>
      <c r="I17" s="163">
        <v>196131</v>
      </c>
      <c r="J17" s="165">
        <f t="shared" si="8"/>
        <v>4.3144575814146435E-2</v>
      </c>
      <c r="K17" s="164">
        <f t="shared" si="2"/>
        <v>0.24579032616635432</v>
      </c>
      <c r="L17" s="162">
        <f t="shared" si="3"/>
        <v>8112</v>
      </c>
      <c r="M17" s="163">
        <f t="shared" si="4"/>
        <v>38696</v>
      </c>
      <c r="N17" s="164">
        <f t="shared" si="0"/>
        <v>3.3056980653851709E-2</v>
      </c>
      <c r="Q17" s="162" t="s">
        <v>123</v>
      </c>
      <c r="R17" s="163">
        <v>670</v>
      </c>
      <c r="S17" s="163">
        <v>796</v>
      </c>
      <c r="T17" s="163">
        <v>264</v>
      </c>
      <c r="U17" s="163">
        <v>866</v>
      </c>
      <c r="V17" s="163">
        <v>787</v>
      </c>
      <c r="W17" s="163">
        <v>1105</v>
      </c>
      <c r="X17" s="165">
        <f t="shared" si="9"/>
        <v>0.40406607369758585</v>
      </c>
      <c r="Y17" s="164">
        <f t="shared" si="5"/>
        <v>0.38819095477386933</v>
      </c>
      <c r="Z17" s="162">
        <f t="shared" si="6"/>
        <v>318</v>
      </c>
      <c r="AA17" s="163">
        <f t="shared" si="7"/>
        <v>309</v>
      </c>
      <c r="AB17" s="164">
        <f t="shared" si="1"/>
        <v>2.5376630534631638E-2</v>
      </c>
    </row>
    <row r="18" spans="1:28" x14ac:dyDescent="0.25">
      <c r="A18" s="1"/>
      <c r="B18" s="162" t="s">
        <v>119</v>
      </c>
      <c r="C18" s="163">
        <v>153926</v>
      </c>
      <c r="D18" s="163">
        <v>149167</v>
      </c>
      <c r="E18" s="163">
        <v>65786</v>
      </c>
      <c r="F18" s="163">
        <v>164960</v>
      </c>
      <c r="G18" s="163">
        <v>164960</v>
      </c>
      <c r="H18" s="163">
        <v>168144</v>
      </c>
      <c r="I18" s="163">
        <v>175162</v>
      </c>
      <c r="J18" s="165">
        <f t="shared" si="8"/>
        <v>4.1738034066038709E-2</v>
      </c>
      <c r="K18" s="164">
        <f t="shared" si="2"/>
        <v>0.17426776699940327</v>
      </c>
      <c r="L18" s="162">
        <f t="shared" si="3"/>
        <v>7018</v>
      </c>
      <c r="M18" s="163">
        <f t="shared" si="4"/>
        <v>25995</v>
      </c>
      <c r="N18" s="164">
        <f t="shared" si="0"/>
        <v>2.9522751861204875E-2</v>
      </c>
      <c r="Q18" s="162" t="s">
        <v>119</v>
      </c>
      <c r="R18" s="163">
        <v>650</v>
      </c>
      <c r="S18" s="163">
        <v>788</v>
      </c>
      <c r="T18" s="163">
        <v>249</v>
      </c>
      <c r="U18" s="163">
        <v>642</v>
      </c>
      <c r="V18" s="163">
        <v>666</v>
      </c>
      <c r="W18" s="163">
        <v>775</v>
      </c>
      <c r="X18" s="165">
        <f t="shared" si="9"/>
        <v>0.16366366366366369</v>
      </c>
      <c r="Y18" s="164">
        <f t="shared" si="5"/>
        <v>-1.6497461928933976E-2</v>
      </c>
      <c r="Z18" s="162">
        <f t="shared" si="6"/>
        <v>109</v>
      </c>
      <c r="AA18" s="163">
        <f t="shared" si="7"/>
        <v>-13</v>
      </c>
      <c r="AB18" s="164">
        <f t="shared" si="1"/>
        <v>1.7798089288995039E-2</v>
      </c>
    </row>
    <row r="19" spans="1:28" x14ac:dyDescent="0.25">
      <c r="A19" s="1"/>
      <c r="B19" s="162" t="s">
        <v>128</v>
      </c>
      <c r="C19" s="163">
        <v>72646</v>
      </c>
      <c r="D19" s="163">
        <v>79472</v>
      </c>
      <c r="E19" s="163">
        <v>35826</v>
      </c>
      <c r="F19" s="163">
        <v>65281</v>
      </c>
      <c r="G19" s="163">
        <v>65281</v>
      </c>
      <c r="H19" s="163">
        <v>72552</v>
      </c>
      <c r="I19" s="163">
        <v>68382</v>
      </c>
      <c r="J19" s="165">
        <f t="shared" si="8"/>
        <v>-5.7476017201455454E-2</v>
      </c>
      <c r="K19" s="164">
        <f t="shared" si="2"/>
        <v>-0.13954600362391789</v>
      </c>
      <c r="L19" s="162">
        <f t="shared" si="3"/>
        <v>-4170</v>
      </c>
      <c r="M19" s="163">
        <f t="shared" si="4"/>
        <v>-11090</v>
      </c>
      <c r="N19" s="164">
        <f t="shared" si="0"/>
        <v>1.1525472521282651E-2</v>
      </c>
      <c r="Q19" s="162" t="s">
        <v>128</v>
      </c>
      <c r="R19" s="163">
        <v>355</v>
      </c>
      <c r="S19" s="163">
        <v>269</v>
      </c>
      <c r="T19" s="163">
        <v>147</v>
      </c>
      <c r="U19" s="163">
        <v>105</v>
      </c>
      <c r="V19" s="163">
        <v>218</v>
      </c>
      <c r="W19" s="163">
        <v>124</v>
      </c>
      <c r="X19" s="165">
        <f t="shared" si="9"/>
        <v>-0.43119266055045868</v>
      </c>
      <c r="Y19" s="164">
        <f t="shared" si="5"/>
        <v>-0.5390334572490707</v>
      </c>
      <c r="Z19" s="162">
        <f t="shared" si="6"/>
        <v>-94</v>
      </c>
      <c r="AA19" s="163">
        <f t="shared" si="7"/>
        <v>-145</v>
      </c>
      <c r="AB19" s="164">
        <f t="shared" si="1"/>
        <v>2.8476942862392064E-3</v>
      </c>
    </row>
    <row r="20" spans="1:28" x14ac:dyDescent="0.25">
      <c r="A20" s="161" t="s">
        <v>144</v>
      </c>
      <c r="B20" s="162" t="s">
        <v>131</v>
      </c>
      <c r="C20" s="163">
        <v>125689</v>
      </c>
      <c r="D20" s="163">
        <v>111034</v>
      </c>
      <c r="E20" s="163">
        <v>53695</v>
      </c>
      <c r="F20" s="163">
        <v>56039</v>
      </c>
      <c r="G20" s="163">
        <v>56039</v>
      </c>
      <c r="H20" s="163">
        <v>72315</v>
      </c>
      <c r="I20" s="163">
        <v>71540</v>
      </c>
      <c r="J20" s="165">
        <f t="shared" si="8"/>
        <v>-1.0717002005116494E-2</v>
      </c>
      <c r="K20" s="164">
        <f t="shared" si="2"/>
        <v>-0.3556928508384819</v>
      </c>
      <c r="L20" s="162">
        <f t="shared" si="3"/>
        <v>-775</v>
      </c>
      <c r="M20" s="163">
        <f t="shared" si="4"/>
        <v>-39494</v>
      </c>
      <c r="N20" s="164">
        <f t="shared" si="0"/>
        <v>1.2057738939670685E-2</v>
      </c>
      <c r="Q20" s="162" t="s">
        <v>131</v>
      </c>
      <c r="R20" s="163">
        <v>478</v>
      </c>
      <c r="S20" s="163">
        <v>515</v>
      </c>
      <c r="T20" s="163">
        <v>261</v>
      </c>
      <c r="U20" s="163">
        <v>126</v>
      </c>
      <c r="V20" s="163">
        <v>189</v>
      </c>
      <c r="W20" s="163">
        <v>126</v>
      </c>
      <c r="X20" s="165">
        <f t="shared" si="9"/>
        <v>-0.33333333333333337</v>
      </c>
      <c r="Y20" s="164">
        <f t="shared" si="5"/>
        <v>-0.75533980582524274</v>
      </c>
      <c r="Z20" s="162">
        <f t="shared" si="6"/>
        <v>-63</v>
      </c>
      <c r="AA20" s="163">
        <f t="shared" si="7"/>
        <v>-389</v>
      </c>
      <c r="AB20" s="164">
        <f t="shared" si="1"/>
        <v>2.8936248392430644E-3</v>
      </c>
    </row>
    <row r="21" spans="1:28" x14ac:dyDescent="0.25">
      <c r="A21" s="167" t="s">
        <v>145</v>
      </c>
      <c r="B21" s="168" t="s">
        <v>145</v>
      </c>
      <c r="C21" s="169">
        <f t="shared" ref="C21:I21" si="10">C13-SUM(C14:C20)</f>
        <v>1024812</v>
      </c>
      <c r="D21" s="169">
        <f t="shared" si="10"/>
        <v>1037502</v>
      </c>
      <c r="E21" s="169">
        <f t="shared" si="10"/>
        <v>358402</v>
      </c>
      <c r="F21" s="169">
        <f t="shared" ref="F21" si="11">F13-SUM(F14:F20)</f>
        <v>1063705</v>
      </c>
      <c r="G21" s="169">
        <f t="shared" si="10"/>
        <v>1063705</v>
      </c>
      <c r="H21" s="169">
        <f t="shared" si="10"/>
        <v>1195013</v>
      </c>
      <c r="I21" s="169">
        <f t="shared" si="10"/>
        <v>1296744</v>
      </c>
      <c r="J21" s="171">
        <f t="shared" si="8"/>
        <v>8.5129617836793514E-2</v>
      </c>
      <c r="K21" s="170">
        <f t="shared" si="2"/>
        <v>0.24987132554925195</v>
      </c>
      <c r="L21" s="168">
        <f>I21-H21</f>
        <v>101731</v>
      </c>
      <c r="M21" s="169">
        <f t="shared" si="4"/>
        <v>259242</v>
      </c>
      <c r="N21" s="170">
        <f t="shared" si="0"/>
        <v>0.21856025473279736</v>
      </c>
      <c r="Q21" s="168" t="s">
        <v>145</v>
      </c>
      <c r="R21" s="169">
        <f t="shared" ref="R21:W21" si="12">R13-SUM(R14:R20)</f>
        <v>9726</v>
      </c>
      <c r="S21" s="169">
        <f t="shared" si="12"/>
        <v>10178</v>
      </c>
      <c r="T21" s="169">
        <f t="shared" si="12"/>
        <v>3243</v>
      </c>
      <c r="U21" s="169">
        <f t="shared" si="12"/>
        <v>8704</v>
      </c>
      <c r="V21" s="169">
        <f t="shared" si="12"/>
        <v>10105</v>
      </c>
      <c r="W21" s="169">
        <f t="shared" si="12"/>
        <v>10132</v>
      </c>
      <c r="X21" s="171">
        <f t="shared" si="9"/>
        <v>2.6719445818901288E-3</v>
      </c>
      <c r="Y21" s="170">
        <f t="shared" si="5"/>
        <v>-4.5195519748476576E-3</v>
      </c>
      <c r="Z21" s="168">
        <f>W21-V21</f>
        <v>27</v>
      </c>
      <c r="AA21" s="169">
        <f t="shared" si="7"/>
        <v>-46</v>
      </c>
      <c r="AB21" s="170">
        <f t="shared" si="1"/>
        <v>0.23268418151754547</v>
      </c>
    </row>
    <row r="22" spans="1:28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2"/>
      <c r="J22" s="152"/>
      <c r="K22" s="152"/>
      <c r="L22" s="152"/>
      <c r="M22" s="151"/>
      <c r="N22" s="151"/>
    </row>
    <row r="23" spans="1:28" x14ac:dyDescent="0.25">
      <c r="A23" s="1"/>
      <c r="B23" s="154" t="s">
        <v>68</v>
      </c>
      <c r="C23" s="176">
        <v>1909172</v>
      </c>
      <c r="D23" s="176">
        <v>1958261</v>
      </c>
      <c r="E23" s="176">
        <v>601907</v>
      </c>
      <c r="F23" s="176">
        <v>1922911</v>
      </c>
      <c r="G23" s="176">
        <v>1922911</v>
      </c>
      <c r="H23" s="176">
        <v>2081927</v>
      </c>
      <c r="I23" s="176">
        <v>2137213</v>
      </c>
      <c r="J23" s="177">
        <f>IFERROR(I23/H23-1,"-")</f>
        <v>2.6555205826140904E-2</v>
      </c>
      <c r="K23" s="177">
        <f>IFERROR(I23/D23-1,"-")</f>
        <v>9.1383120023326825E-2</v>
      </c>
      <c r="L23" s="176">
        <f>I23-H23</f>
        <v>55286</v>
      </c>
      <c r="M23" s="176">
        <f>I23-D23</f>
        <v>178952</v>
      </c>
      <c r="N23" s="177">
        <f t="shared" ref="N23:N35" si="13">I23/I$9</f>
        <v>0.36021745055172499</v>
      </c>
    </row>
    <row r="24" spans="1:28" x14ac:dyDescent="0.25">
      <c r="A24" s="1" t="s">
        <v>96</v>
      </c>
      <c r="B24" s="157" t="s">
        <v>97</v>
      </c>
      <c r="C24" s="158">
        <v>198136</v>
      </c>
      <c r="D24" s="158">
        <v>234088</v>
      </c>
      <c r="E24" s="158">
        <v>104311</v>
      </c>
      <c r="F24" s="158">
        <v>214737</v>
      </c>
      <c r="G24" s="158">
        <v>214737</v>
      </c>
      <c r="H24" s="158">
        <v>188706</v>
      </c>
      <c r="I24" s="158">
        <v>169977</v>
      </c>
      <c r="J24" s="160">
        <f>IFERROR(I24/H24-1,"-")</f>
        <v>-9.9249626402976077E-2</v>
      </c>
      <c r="K24" s="159">
        <f t="shared" ref="K24:K35" si="14">IFERROR(I24/D24-1,"-")</f>
        <v>-0.27387563651276448</v>
      </c>
      <c r="L24" s="157">
        <f t="shared" ref="L24:L34" si="15">I24-H24</f>
        <v>-18729</v>
      </c>
      <c r="M24" s="158">
        <f t="shared" ref="M24:M35" si="16">I24-D24</f>
        <v>-64111</v>
      </c>
      <c r="N24" s="159">
        <f t="shared" si="13"/>
        <v>2.8648843888012358E-2</v>
      </c>
    </row>
    <row r="25" spans="1:28" x14ac:dyDescent="0.25">
      <c r="A25" s="161" t="s">
        <v>103</v>
      </c>
      <c r="B25" s="162" t="s">
        <v>103</v>
      </c>
      <c r="C25" s="163">
        <v>91102</v>
      </c>
      <c r="D25" s="163">
        <v>116467</v>
      </c>
      <c r="E25" s="163">
        <v>58653</v>
      </c>
      <c r="F25" s="163">
        <v>87634</v>
      </c>
      <c r="G25" s="163">
        <v>87634</v>
      </c>
      <c r="H25" s="163">
        <v>76657</v>
      </c>
      <c r="I25" s="163">
        <v>62810</v>
      </c>
      <c r="J25" s="165">
        <f>IFERROR(I25/H25-1,"-")</f>
        <v>-0.18063581929895511</v>
      </c>
      <c r="K25" s="164">
        <f t="shared" si="14"/>
        <v>-0.46070560759700174</v>
      </c>
      <c r="L25" s="162">
        <f t="shared" si="15"/>
        <v>-13847</v>
      </c>
      <c r="M25" s="163">
        <f t="shared" si="16"/>
        <v>-53657</v>
      </c>
      <c r="N25" s="164">
        <f t="shared" si="13"/>
        <v>1.0586337472752528E-2</v>
      </c>
    </row>
    <row r="26" spans="1:28" x14ac:dyDescent="0.25">
      <c r="A26" s="161" t="s">
        <v>100</v>
      </c>
      <c r="B26" s="162" t="s">
        <v>100</v>
      </c>
      <c r="C26" s="163">
        <v>107034</v>
      </c>
      <c r="D26" s="163">
        <v>117621</v>
      </c>
      <c r="E26" s="163">
        <v>45658</v>
      </c>
      <c r="F26" s="163">
        <v>127103</v>
      </c>
      <c r="G26" s="163">
        <v>127103</v>
      </c>
      <c r="H26" s="163">
        <v>112049</v>
      </c>
      <c r="I26" s="163">
        <v>107167</v>
      </c>
      <c r="J26" s="165">
        <f>IFERROR(I26/H26-1,"-")</f>
        <v>-4.357022374139885E-2</v>
      </c>
      <c r="K26" s="164">
        <f t="shared" si="14"/>
        <v>-8.8878686629088377E-2</v>
      </c>
      <c r="L26" s="162">
        <f t="shared" si="15"/>
        <v>-4882</v>
      </c>
      <c r="M26" s="163">
        <f t="shared" si="16"/>
        <v>-10454</v>
      </c>
      <c r="N26" s="164">
        <f t="shared" si="13"/>
        <v>1.8062506415259832E-2</v>
      </c>
    </row>
    <row r="27" spans="1:28" x14ac:dyDescent="0.25">
      <c r="A27" s="1"/>
      <c r="B27" s="157" t="s">
        <v>107</v>
      </c>
      <c r="C27" s="158">
        <v>1711036</v>
      </c>
      <c r="D27" s="158">
        <v>1724173</v>
      </c>
      <c r="E27" s="158">
        <v>497596</v>
      </c>
      <c r="F27" s="158">
        <v>1708174</v>
      </c>
      <c r="G27" s="158">
        <v>1708174</v>
      </c>
      <c r="H27" s="158">
        <v>1893221</v>
      </c>
      <c r="I27" s="158">
        <v>1967236</v>
      </c>
      <c r="J27" s="160">
        <f>IFERROR(I27/H27-1,"-")</f>
        <v>3.9094749107473348E-2</v>
      </c>
      <c r="K27" s="159">
        <f t="shared" si="14"/>
        <v>0.14097367259549931</v>
      </c>
      <c r="L27" s="157">
        <f t="shared" si="15"/>
        <v>74015</v>
      </c>
      <c r="M27" s="158">
        <f t="shared" si="16"/>
        <v>243063</v>
      </c>
      <c r="N27" s="159">
        <f t="shared" si="13"/>
        <v>0.33156860666371263</v>
      </c>
    </row>
    <row r="28" spans="1:28" s="56" customFormat="1" x14ac:dyDescent="0.25">
      <c r="B28" s="162" t="s">
        <v>110</v>
      </c>
      <c r="C28" s="163">
        <v>823485</v>
      </c>
      <c r="D28" s="163">
        <v>846109</v>
      </c>
      <c r="E28" s="163">
        <v>218525</v>
      </c>
      <c r="F28" s="163">
        <v>863283</v>
      </c>
      <c r="G28" s="163">
        <v>863283</v>
      </c>
      <c r="H28" s="163">
        <v>984311</v>
      </c>
      <c r="I28" s="163">
        <v>1029978</v>
      </c>
      <c r="J28" s="165">
        <f t="shared" ref="J28:J35" si="17">IFERROR(I28/H28-1,"-")</f>
        <v>4.6394889420112051E-2</v>
      </c>
      <c r="K28" s="164">
        <f t="shared" si="14"/>
        <v>0.21731124476870001</v>
      </c>
      <c r="L28" s="162">
        <f t="shared" si="15"/>
        <v>45667</v>
      </c>
      <c r="M28" s="163">
        <f t="shared" si="16"/>
        <v>183869</v>
      </c>
      <c r="N28" s="164">
        <f t="shared" si="13"/>
        <v>0.17359806873922468</v>
      </c>
    </row>
    <row r="29" spans="1:28" s="56" customFormat="1" x14ac:dyDescent="0.25">
      <c r="B29" s="162" t="s">
        <v>113</v>
      </c>
      <c r="C29" s="163">
        <v>255921</v>
      </c>
      <c r="D29" s="163">
        <v>233296</v>
      </c>
      <c r="E29" s="163">
        <v>63576</v>
      </c>
      <c r="F29" s="163">
        <v>189850</v>
      </c>
      <c r="G29" s="163">
        <v>189850</v>
      </c>
      <c r="H29" s="163">
        <v>204067</v>
      </c>
      <c r="I29" s="163">
        <v>205256</v>
      </c>
      <c r="J29" s="165">
        <f t="shared" si="17"/>
        <v>5.8265177613234798E-3</v>
      </c>
      <c r="K29" s="164">
        <f t="shared" si="14"/>
        <v>-0.12019065907688087</v>
      </c>
      <c r="L29" s="162">
        <f t="shared" si="15"/>
        <v>1189</v>
      </c>
      <c r="M29" s="163">
        <f t="shared" si="16"/>
        <v>-28040</v>
      </c>
      <c r="N29" s="164">
        <f t="shared" si="13"/>
        <v>3.4594957559421949E-2</v>
      </c>
    </row>
    <row r="30" spans="1:28" x14ac:dyDescent="0.25">
      <c r="A30" s="1"/>
      <c r="B30" s="162" t="s">
        <v>116</v>
      </c>
      <c r="C30" s="163">
        <v>54904</v>
      </c>
      <c r="D30" s="163">
        <v>59523</v>
      </c>
      <c r="E30" s="163">
        <v>22457</v>
      </c>
      <c r="F30" s="163">
        <v>68785</v>
      </c>
      <c r="G30" s="163">
        <v>68785</v>
      </c>
      <c r="H30" s="163">
        <v>74124</v>
      </c>
      <c r="I30" s="163">
        <v>65750</v>
      </c>
      <c r="J30" s="165">
        <f t="shared" si="17"/>
        <v>-0.11297285629485732</v>
      </c>
      <c r="K30" s="164">
        <f t="shared" si="14"/>
        <v>0.10461502276430967</v>
      </c>
      <c r="L30" s="162">
        <f t="shared" si="15"/>
        <v>-8374</v>
      </c>
      <c r="M30" s="163">
        <f t="shared" si="16"/>
        <v>6227</v>
      </c>
      <c r="N30" s="164">
        <f t="shared" si="13"/>
        <v>1.1081860990821184E-2</v>
      </c>
    </row>
    <row r="31" spans="1:28" x14ac:dyDescent="0.25">
      <c r="A31" s="1"/>
      <c r="B31" s="162" t="s">
        <v>123</v>
      </c>
      <c r="C31" s="163">
        <v>75408</v>
      </c>
      <c r="D31" s="163">
        <v>70764</v>
      </c>
      <c r="E31" s="163">
        <v>19484</v>
      </c>
      <c r="F31" s="163">
        <v>88075</v>
      </c>
      <c r="G31" s="163">
        <v>88075</v>
      </c>
      <c r="H31" s="163">
        <v>81376</v>
      </c>
      <c r="I31" s="163">
        <v>80847</v>
      </c>
      <c r="J31" s="165">
        <f t="shared" si="17"/>
        <v>-6.5006881635862879E-3</v>
      </c>
      <c r="K31" s="164">
        <f t="shared" si="14"/>
        <v>0.1424877056130236</v>
      </c>
      <c r="L31" s="162">
        <f t="shared" si="15"/>
        <v>-529</v>
      </c>
      <c r="M31" s="163">
        <f t="shared" si="16"/>
        <v>10083</v>
      </c>
      <c r="N31" s="164">
        <f t="shared" si="13"/>
        <v>1.3626391110645177E-2</v>
      </c>
    </row>
    <row r="32" spans="1:28" x14ac:dyDescent="0.25">
      <c r="A32" s="1"/>
      <c r="B32" s="162" t="s">
        <v>119</v>
      </c>
      <c r="C32" s="163">
        <v>80975</v>
      </c>
      <c r="D32" s="163">
        <v>78548</v>
      </c>
      <c r="E32" s="163">
        <v>32540</v>
      </c>
      <c r="F32" s="163">
        <v>94537</v>
      </c>
      <c r="G32" s="163">
        <v>94537</v>
      </c>
      <c r="H32" s="163">
        <v>89479</v>
      </c>
      <c r="I32" s="163">
        <v>91425</v>
      </c>
      <c r="J32" s="165">
        <f t="shared" si="17"/>
        <v>2.1748119670537136E-2</v>
      </c>
      <c r="K32" s="164">
        <f t="shared" si="14"/>
        <v>0.1639379742323166</v>
      </c>
      <c r="L32" s="162">
        <f t="shared" si="15"/>
        <v>1946</v>
      </c>
      <c r="M32" s="163">
        <f t="shared" si="16"/>
        <v>12877</v>
      </c>
      <c r="N32" s="164">
        <f t="shared" si="13"/>
        <v>1.5409264503206493E-2</v>
      </c>
    </row>
    <row r="33" spans="1:14" x14ac:dyDescent="0.25">
      <c r="A33" s="1"/>
      <c r="B33" s="162" t="s">
        <v>128</v>
      </c>
      <c r="C33" s="163">
        <v>28279</v>
      </c>
      <c r="D33" s="163">
        <v>33116</v>
      </c>
      <c r="E33" s="163">
        <v>14195</v>
      </c>
      <c r="F33" s="163">
        <v>24473</v>
      </c>
      <c r="G33" s="163">
        <v>24473</v>
      </c>
      <c r="H33" s="163">
        <v>26292</v>
      </c>
      <c r="I33" s="163">
        <v>26149</v>
      </c>
      <c r="J33" s="165">
        <f t="shared" si="17"/>
        <v>-5.438916780769798E-3</v>
      </c>
      <c r="K33" s="164">
        <f t="shared" si="14"/>
        <v>-0.2103816886097355</v>
      </c>
      <c r="L33" s="162">
        <f t="shared" si="15"/>
        <v>-143</v>
      </c>
      <c r="M33" s="163">
        <f t="shared" si="16"/>
        <v>-6967</v>
      </c>
      <c r="N33" s="164">
        <f t="shared" si="13"/>
        <v>4.4072940387678049E-3</v>
      </c>
    </row>
    <row r="34" spans="1:14" x14ac:dyDescent="0.25">
      <c r="A34" s="161" t="s">
        <v>144</v>
      </c>
      <c r="B34" s="162" t="s">
        <v>131</v>
      </c>
      <c r="C34" s="163">
        <v>38546</v>
      </c>
      <c r="D34" s="163">
        <v>36790</v>
      </c>
      <c r="E34" s="163">
        <v>16609</v>
      </c>
      <c r="F34" s="163">
        <v>19558</v>
      </c>
      <c r="G34" s="163">
        <v>19558</v>
      </c>
      <c r="H34" s="163">
        <v>25808</v>
      </c>
      <c r="I34" s="163">
        <v>24882</v>
      </c>
      <c r="J34" s="165">
        <f t="shared" si="17"/>
        <v>-3.5880347179169214E-2</v>
      </c>
      <c r="K34" s="164">
        <f t="shared" si="14"/>
        <v>-0.32367491166077733</v>
      </c>
      <c r="L34" s="162">
        <f t="shared" si="15"/>
        <v>-926</v>
      </c>
      <c r="M34" s="163">
        <f t="shared" si="16"/>
        <v>-11908</v>
      </c>
      <c r="N34" s="164">
        <f t="shared" si="13"/>
        <v>4.1937469988382161E-3</v>
      </c>
    </row>
    <row r="35" spans="1:14" x14ac:dyDescent="0.25">
      <c r="A35" s="167" t="s">
        <v>145</v>
      </c>
      <c r="B35" s="168" t="s">
        <v>145</v>
      </c>
      <c r="C35" s="169">
        <f t="shared" ref="C35:I35" si="18">C27-SUM(C28:C34)</f>
        <v>353518</v>
      </c>
      <c r="D35" s="169">
        <f t="shared" si="18"/>
        <v>366027</v>
      </c>
      <c r="E35" s="169">
        <f t="shared" si="18"/>
        <v>110210</v>
      </c>
      <c r="F35" s="169">
        <f t="shared" ref="F35" si="19">F27-SUM(F28:F34)</f>
        <v>359613</v>
      </c>
      <c r="G35" s="169">
        <f t="shared" si="18"/>
        <v>359613</v>
      </c>
      <c r="H35" s="169">
        <f t="shared" si="18"/>
        <v>407764</v>
      </c>
      <c r="I35" s="169">
        <f t="shared" si="18"/>
        <v>442949</v>
      </c>
      <c r="J35" s="171">
        <f t="shared" si="17"/>
        <v>8.6287656585672057E-2</v>
      </c>
      <c r="K35" s="170">
        <f t="shared" si="14"/>
        <v>0.21015389575085996</v>
      </c>
      <c r="L35" s="168">
        <f>I35-H35</f>
        <v>35185</v>
      </c>
      <c r="M35" s="169">
        <f t="shared" si="16"/>
        <v>76922</v>
      </c>
      <c r="N35" s="170">
        <f t="shared" si="13"/>
        <v>7.4657022722787125E-2</v>
      </c>
    </row>
    <row r="36" spans="1:14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2"/>
      <c r="J36" s="152"/>
      <c r="K36" s="152"/>
      <c r="L36" s="152"/>
      <c r="M36" s="151"/>
      <c r="N36" s="151"/>
    </row>
    <row r="37" spans="1:14" x14ac:dyDescent="0.25">
      <c r="A37" s="1"/>
      <c r="B37" s="154" t="s">
        <v>68</v>
      </c>
      <c r="C37" s="176">
        <v>1477572</v>
      </c>
      <c r="D37" s="176">
        <v>1449258</v>
      </c>
      <c r="E37" s="176">
        <v>426179</v>
      </c>
      <c r="F37" s="176">
        <v>1355261</v>
      </c>
      <c r="G37" s="176">
        <v>1355261</v>
      </c>
      <c r="H37" s="176">
        <v>1459828</v>
      </c>
      <c r="I37" s="176">
        <v>1520919</v>
      </c>
      <c r="J37" s="177">
        <f>IFERROR(I37/H37-1,"-")</f>
        <v>4.1848080732798554E-2</v>
      </c>
      <c r="K37" s="177">
        <f>IFERROR(I37/D37-1,"-")</f>
        <v>4.9446682371254713E-2</v>
      </c>
      <c r="L37" s="176">
        <f>I37-H37</f>
        <v>61091</v>
      </c>
      <c r="M37" s="176">
        <f>I37-D37</f>
        <v>71661</v>
      </c>
      <c r="N37" s="177">
        <f t="shared" ref="N37:N49" si="20">I37/I$9</f>
        <v>0.25634392298553255</v>
      </c>
    </row>
    <row r="38" spans="1:14" x14ac:dyDescent="0.25">
      <c r="A38" s="1" t="s">
        <v>96</v>
      </c>
      <c r="B38" s="157" t="s">
        <v>97</v>
      </c>
      <c r="C38" s="158">
        <v>139124</v>
      </c>
      <c r="D38" s="158">
        <v>132156</v>
      </c>
      <c r="E38" s="158">
        <v>50700</v>
      </c>
      <c r="F38" s="158">
        <v>125997</v>
      </c>
      <c r="G38" s="158">
        <v>125997</v>
      </c>
      <c r="H38" s="158">
        <v>124139</v>
      </c>
      <c r="I38" s="158">
        <v>120279</v>
      </c>
      <c r="J38" s="160">
        <f>IFERROR(I38/H38-1,"-")</f>
        <v>-3.1094176689034025E-2</v>
      </c>
      <c r="K38" s="159">
        <f t="shared" ref="K38:K49" si="21">IFERROR(I38/D38-1,"-")</f>
        <v>-8.9871061472804881E-2</v>
      </c>
      <c r="L38" s="157">
        <f t="shared" ref="L38:L48" si="22">I38-H38</f>
        <v>-3860</v>
      </c>
      <c r="M38" s="158">
        <f t="shared" ref="M38:M49" si="23">I38-D38</f>
        <v>-11877</v>
      </c>
      <c r="N38" s="159">
        <f t="shared" si="20"/>
        <v>2.0272473887680324E-2</v>
      </c>
    </row>
    <row r="39" spans="1:14" x14ac:dyDescent="0.25">
      <c r="A39" s="161" t="s">
        <v>103</v>
      </c>
      <c r="B39" s="162" t="s">
        <v>103</v>
      </c>
      <c r="C39" s="163">
        <v>44315</v>
      </c>
      <c r="D39" s="163">
        <v>52512</v>
      </c>
      <c r="E39" s="163">
        <v>24041</v>
      </c>
      <c r="F39" s="163">
        <v>48561</v>
      </c>
      <c r="G39" s="163">
        <v>48561</v>
      </c>
      <c r="H39" s="163">
        <v>53528</v>
      </c>
      <c r="I39" s="163">
        <v>53192</v>
      </c>
      <c r="J39" s="165">
        <f>IFERROR(I39/H39-1,"-")</f>
        <v>-6.2770886265132164E-3</v>
      </c>
      <c r="K39" s="164">
        <f t="shared" si="21"/>
        <v>1.2949421084704538E-2</v>
      </c>
      <c r="L39" s="162">
        <f t="shared" si="22"/>
        <v>-336</v>
      </c>
      <c r="M39" s="163">
        <f t="shared" si="23"/>
        <v>680</v>
      </c>
      <c r="N39" s="164">
        <f t="shared" si="20"/>
        <v>8.9652676779279159E-3</v>
      </c>
    </row>
    <row r="40" spans="1:14" x14ac:dyDescent="0.25">
      <c r="A40" s="161" t="s">
        <v>100</v>
      </c>
      <c r="B40" s="162" t="s">
        <v>100</v>
      </c>
      <c r="C40" s="163">
        <v>94809</v>
      </c>
      <c r="D40" s="163">
        <v>79644</v>
      </c>
      <c r="E40" s="163">
        <v>26659</v>
      </c>
      <c r="F40" s="163">
        <v>77436</v>
      </c>
      <c r="G40" s="163">
        <v>77436</v>
      </c>
      <c r="H40" s="163">
        <v>70611</v>
      </c>
      <c r="I40" s="163">
        <v>67087</v>
      </c>
      <c r="J40" s="165">
        <f>IFERROR(I40/H40-1,"-")</f>
        <v>-4.9907238248998009E-2</v>
      </c>
      <c r="K40" s="164">
        <f t="shared" si="21"/>
        <v>-0.15766410526844454</v>
      </c>
      <c r="L40" s="162">
        <f t="shared" si="22"/>
        <v>-3524</v>
      </c>
      <c r="M40" s="163">
        <f t="shared" si="23"/>
        <v>-12557</v>
      </c>
      <c r="N40" s="164">
        <f t="shared" si="20"/>
        <v>1.1307206209752408E-2</v>
      </c>
    </row>
    <row r="41" spans="1:14" x14ac:dyDescent="0.25">
      <c r="A41" s="1"/>
      <c r="B41" s="157" t="s">
        <v>107</v>
      </c>
      <c r="C41" s="158">
        <v>1338448</v>
      </c>
      <c r="D41" s="158">
        <v>1317102</v>
      </c>
      <c r="E41" s="158">
        <v>375479</v>
      </c>
      <c r="F41" s="158">
        <v>1229264</v>
      </c>
      <c r="G41" s="158">
        <v>1229264</v>
      </c>
      <c r="H41" s="158">
        <v>1335689</v>
      </c>
      <c r="I41" s="158">
        <v>1400640</v>
      </c>
      <c r="J41" s="160">
        <f>IFERROR(I41/H41-1,"-")</f>
        <v>4.8627337651204749E-2</v>
      </c>
      <c r="K41" s="159">
        <f t="shared" si="21"/>
        <v>6.3425611683833205E-2</v>
      </c>
      <c r="L41" s="157">
        <f t="shared" si="22"/>
        <v>64951</v>
      </c>
      <c r="M41" s="158">
        <f t="shared" si="23"/>
        <v>83538</v>
      </c>
      <c r="N41" s="159">
        <f t="shared" si="20"/>
        <v>0.23607144909785224</v>
      </c>
    </row>
    <row r="42" spans="1:14" s="56" customFormat="1" x14ac:dyDescent="0.25">
      <c r="B42" s="162" t="s">
        <v>110</v>
      </c>
      <c r="C42" s="163">
        <v>696680</v>
      </c>
      <c r="D42" s="163">
        <v>726594</v>
      </c>
      <c r="E42" s="163">
        <v>171172</v>
      </c>
      <c r="F42" s="163">
        <v>641572</v>
      </c>
      <c r="G42" s="163">
        <v>641572</v>
      </c>
      <c r="H42" s="163">
        <v>707371</v>
      </c>
      <c r="I42" s="163">
        <v>755414</v>
      </c>
      <c r="J42" s="165">
        <f t="shared" ref="J42:J49" si="24">IFERROR(I42/H42-1,"-")</f>
        <v>6.7917683931063122E-2</v>
      </c>
      <c r="K42" s="164">
        <f t="shared" si="21"/>
        <v>3.9664516910406622E-2</v>
      </c>
      <c r="L42" s="162">
        <f t="shared" si="22"/>
        <v>48043</v>
      </c>
      <c r="M42" s="163">
        <f t="shared" si="23"/>
        <v>28820</v>
      </c>
      <c r="N42" s="164">
        <f t="shared" si="20"/>
        <v>0.12732156560486987</v>
      </c>
    </row>
    <row r="43" spans="1:14" s="56" customFormat="1" x14ac:dyDescent="0.25">
      <c r="B43" s="162" t="s">
        <v>113</v>
      </c>
      <c r="C43" s="163">
        <v>83674</v>
      </c>
      <c r="D43" s="163">
        <v>60496</v>
      </c>
      <c r="E43" s="163">
        <v>18190</v>
      </c>
      <c r="F43" s="163">
        <v>41876</v>
      </c>
      <c r="G43" s="163">
        <v>41876</v>
      </c>
      <c r="H43" s="163">
        <v>48861</v>
      </c>
      <c r="I43" s="163">
        <v>47716</v>
      </c>
      <c r="J43" s="165">
        <f t="shared" si="24"/>
        <v>-2.3433822476003341E-2</v>
      </c>
      <c r="K43" s="164">
        <f t="shared" si="21"/>
        <v>-0.21125363660407304</v>
      </c>
      <c r="L43" s="162">
        <f t="shared" si="22"/>
        <v>-1145</v>
      </c>
      <c r="M43" s="163">
        <f t="shared" si="23"/>
        <v>-12780</v>
      </c>
      <c r="N43" s="164">
        <f t="shared" si="20"/>
        <v>8.0423129891714629E-3</v>
      </c>
    </row>
    <row r="44" spans="1:14" x14ac:dyDescent="0.25">
      <c r="A44" s="1"/>
      <c r="B44" s="162" t="s">
        <v>116</v>
      </c>
      <c r="C44" s="163">
        <v>26826</v>
      </c>
      <c r="D44" s="163">
        <v>26946</v>
      </c>
      <c r="E44" s="163">
        <v>10300</v>
      </c>
      <c r="F44" s="163">
        <v>29244</v>
      </c>
      <c r="G44" s="163">
        <v>29244</v>
      </c>
      <c r="H44" s="163">
        <v>33008</v>
      </c>
      <c r="I44" s="163">
        <v>32786</v>
      </c>
      <c r="J44" s="165">
        <f t="shared" si="24"/>
        <v>-6.7256422685409989E-3</v>
      </c>
      <c r="K44" s="164">
        <f t="shared" si="21"/>
        <v>0.21672975580791221</v>
      </c>
      <c r="L44" s="162">
        <f t="shared" si="22"/>
        <v>-222</v>
      </c>
      <c r="M44" s="163">
        <f t="shared" si="23"/>
        <v>5840</v>
      </c>
      <c r="N44" s="164">
        <f t="shared" si="20"/>
        <v>5.5259299535370858E-3</v>
      </c>
    </row>
    <row r="45" spans="1:14" x14ac:dyDescent="0.25">
      <c r="A45" s="1"/>
      <c r="B45" s="162" t="s">
        <v>123</v>
      </c>
      <c r="C45" s="163">
        <v>64341</v>
      </c>
      <c r="D45" s="163">
        <v>61792</v>
      </c>
      <c r="E45" s="163">
        <v>16223</v>
      </c>
      <c r="F45" s="163">
        <v>66346</v>
      </c>
      <c r="G45" s="163">
        <v>66346</v>
      </c>
      <c r="H45" s="163">
        <v>64590</v>
      </c>
      <c r="I45" s="163">
        <v>66105</v>
      </c>
      <c r="J45" s="165">
        <f t="shared" si="24"/>
        <v>2.3455643288434747E-2</v>
      </c>
      <c r="K45" s="164">
        <f t="shared" si="21"/>
        <v>6.9798679440704392E-2</v>
      </c>
      <c r="L45" s="162">
        <f t="shared" si="22"/>
        <v>1515</v>
      </c>
      <c r="M45" s="163">
        <f t="shared" si="23"/>
        <v>4313</v>
      </c>
      <c r="N45" s="164">
        <f t="shared" si="20"/>
        <v>1.1141694612900904E-2</v>
      </c>
    </row>
    <row r="46" spans="1:14" x14ac:dyDescent="0.25">
      <c r="A46" s="1"/>
      <c r="B46" s="162" t="s">
        <v>119</v>
      </c>
      <c r="C46" s="163">
        <v>47443</v>
      </c>
      <c r="D46" s="163">
        <v>46034</v>
      </c>
      <c r="E46" s="163">
        <v>17896</v>
      </c>
      <c r="F46" s="163">
        <v>43157</v>
      </c>
      <c r="G46" s="163">
        <v>43157</v>
      </c>
      <c r="H46" s="163">
        <v>49620</v>
      </c>
      <c r="I46" s="163">
        <v>50291</v>
      </c>
      <c r="J46" s="165">
        <f t="shared" si="24"/>
        <v>1.3522773075372863E-2</v>
      </c>
      <c r="K46" s="164">
        <f t="shared" si="21"/>
        <v>9.2475127079984398E-2</v>
      </c>
      <c r="L46" s="162">
        <f t="shared" si="22"/>
        <v>671</v>
      </c>
      <c r="M46" s="163">
        <f t="shared" si="23"/>
        <v>4257</v>
      </c>
      <c r="N46" s="164">
        <f t="shared" si="20"/>
        <v>8.476317431017311E-3</v>
      </c>
    </row>
    <row r="47" spans="1:14" x14ac:dyDescent="0.25">
      <c r="A47" s="1"/>
      <c r="B47" s="162" t="s">
        <v>128</v>
      </c>
      <c r="C47" s="163">
        <v>29509</v>
      </c>
      <c r="D47" s="163">
        <v>28906</v>
      </c>
      <c r="E47" s="163">
        <v>12286</v>
      </c>
      <c r="F47" s="163">
        <v>24040</v>
      </c>
      <c r="G47" s="163">
        <v>24040</v>
      </c>
      <c r="H47" s="163">
        <v>25144</v>
      </c>
      <c r="I47" s="163">
        <v>23578</v>
      </c>
      <c r="J47" s="165">
        <f t="shared" si="24"/>
        <v>-6.2281259942729927E-2</v>
      </c>
      <c r="K47" s="164">
        <f t="shared" si="21"/>
        <v>-0.18432159413270599</v>
      </c>
      <c r="L47" s="162">
        <f t="shared" si="22"/>
        <v>-1566</v>
      </c>
      <c r="M47" s="163">
        <f t="shared" si="23"/>
        <v>-5328</v>
      </c>
      <c r="N47" s="164">
        <f t="shared" si="20"/>
        <v>3.9739637785791921E-3</v>
      </c>
    </row>
    <row r="48" spans="1:14" x14ac:dyDescent="0.25">
      <c r="A48" s="161" t="s">
        <v>144</v>
      </c>
      <c r="B48" s="162" t="s">
        <v>131</v>
      </c>
      <c r="C48" s="163">
        <v>52534</v>
      </c>
      <c r="D48" s="163">
        <v>45553</v>
      </c>
      <c r="E48" s="163">
        <v>21180</v>
      </c>
      <c r="F48" s="163">
        <v>23183</v>
      </c>
      <c r="G48" s="163">
        <v>23183</v>
      </c>
      <c r="H48" s="163">
        <v>27746</v>
      </c>
      <c r="I48" s="163">
        <v>26046</v>
      </c>
      <c r="J48" s="165">
        <f t="shared" si="24"/>
        <v>-6.1270092986376423E-2</v>
      </c>
      <c r="K48" s="164">
        <f t="shared" si="21"/>
        <v>-0.42822646148442478</v>
      </c>
      <c r="L48" s="162">
        <f t="shared" si="22"/>
        <v>-1700</v>
      </c>
      <c r="M48" s="163">
        <f t="shared" si="23"/>
        <v>-19507</v>
      </c>
      <c r="N48" s="164">
        <f t="shared" si="20"/>
        <v>4.3899338610939708E-3</v>
      </c>
    </row>
    <row r="49" spans="1:14" x14ac:dyDescent="0.25">
      <c r="A49" s="167" t="s">
        <v>145</v>
      </c>
      <c r="B49" s="168" t="s">
        <v>145</v>
      </c>
      <c r="C49" s="169">
        <f t="shared" ref="C49:I49" si="25">C41-SUM(C42:C48)</f>
        <v>337441</v>
      </c>
      <c r="D49" s="169">
        <f t="shared" si="25"/>
        <v>320781</v>
      </c>
      <c r="E49" s="169">
        <f t="shared" si="25"/>
        <v>108232</v>
      </c>
      <c r="F49" s="169">
        <f t="shared" ref="F49" si="26">F41-SUM(F42:F48)</f>
        <v>359846</v>
      </c>
      <c r="G49" s="169">
        <f t="shared" si="25"/>
        <v>359846</v>
      </c>
      <c r="H49" s="169">
        <f t="shared" si="25"/>
        <v>379349</v>
      </c>
      <c r="I49" s="169">
        <f t="shared" si="25"/>
        <v>398704</v>
      </c>
      <c r="J49" s="171">
        <f t="shared" si="24"/>
        <v>5.1021618615048503E-2</v>
      </c>
      <c r="K49" s="170">
        <f t="shared" si="21"/>
        <v>0.24291650690034627</v>
      </c>
      <c r="L49" s="168">
        <f>I49-H49</f>
        <v>19355</v>
      </c>
      <c r="M49" s="169">
        <f t="shared" si="23"/>
        <v>77923</v>
      </c>
      <c r="N49" s="170">
        <f t="shared" si="20"/>
        <v>6.7199730866682433E-2</v>
      </c>
    </row>
    <row r="50" spans="1:14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2"/>
      <c r="J50" s="152"/>
      <c r="K50" s="152"/>
      <c r="L50" s="152"/>
      <c r="M50" s="151"/>
      <c r="N50" s="151"/>
    </row>
    <row r="51" spans="1:14" x14ac:dyDescent="0.25">
      <c r="A51" s="1"/>
      <c r="B51" s="154" t="s">
        <v>68</v>
      </c>
      <c r="C51" s="176">
        <v>48381</v>
      </c>
      <c r="D51" s="176">
        <v>46960</v>
      </c>
      <c r="E51" s="176">
        <v>14096</v>
      </c>
      <c r="F51" s="176">
        <v>36653</v>
      </c>
      <c r="G51" s="176">
        <v>36653</v>
      </c>
      <c r="H51" s="176">
        <v>49442</v>
      </c>
      <c r="I51" s="176">
        <v>43544</v>
      </c>
      <c r="J51" s="177">
        <f>IFERROR(I51/H51-1,"-")</f>
        <v>-0.11929129080538814</v>
      </c>
      <c r="K51" s="177">
        <f>IFERROR(I51/D51-1,"-")</f>
        <v>-7.2742759795570655E-2</v>
      </c>
      <c r="L51" s="176">
        <f>I51-H51</f>
        <v>-5898</v>
      </c>
      <c r="M51" s="176">
        <f>I51-D51</f>
        <v>-3416</v>
      </c>
      <c r="N51" s="177">
        <f t="shared" ref="N51:N63" si="27">I51/I$9</f>
        <v>7.3391415206740329E-3</v>
      </c>
    </row>
    <row r="52" spans="1:14" x14ac:dyDescent="0.25">
      <c r="A52" s="1" t="s">
        <v>96</v>
      </c>
      <c r="B52" s="157" t="s">
        <v>97</v>
      </c>
      <c r="C52" s="158">
        <v>11441</v>
      </c>
      <c r="D52" s="158">
        <v>10651</v>
      </c>
      <c r="E52" s="158">
        <v>2501</v>
      </c>
      <c r="F52" s="158">
        <v>5895</v>
      </c>
      <c r="G52" s="158">
        <v>5895</v>
      </c>
      <c r="H52" s="158">
        <v>18768</v>
      </c>
      <c r="I52" s="158">
        <v>10450</v>
      </c>
      <c r="J52" s="160">
        <f>IFERROR(I52/H52-1,"-")</f>
        <v>-0.4432011935208866</v>
      </c>
      <c r="K52" s="159">
        <f t="shared" ref="K52:K63" si="28">IFERROR(I52/D52-1,"-")</f>
        <v>-1.8871467467843406E-2</v>
      </c>
      <c r="L52" s="157">
        <f t="shared" ref="L52:L62" si="29">I52-H52</f>
        <v>-8318</v>
      </c>
      <c r="M52" s="158">
        <f t="shared" ref="M52:M63" si="30">I52-D52</f>
        <v>-201</v>
      </c>
      <c r="N52" s="159">
        <f t="shared" si="27"/>
        <v>1.7612995795297549E-3</v>
      </c>
    </row>
    <row r="53" spans="1:14" x14ac:dyDescent="0.25">
      <c r="A53" s="161" t="s">
        <v>103</v>
      </c>
      <c r="B53" s="162" t="s">
        <v>103</v>
      </c>
      <c r="C53" s="163">
        <v>7153</v>
      </c>
      <c r="D53" s="163">
        <v>5887</v>
      </c>
      <c r="E53" s="163">
        <v>1804</v>
      </c>
      <c r="F53" s="163">
        <v>2781</v>
      </c>
      <c r="G53" s="163">
        <v>2781</v>
      </c>
      <c r="H53" s="163">
        <v>13550</v>
      </c>
      <c r="I53" s="163">
        <v>6853</v>
      </c>
      <c r="J53" s="165">
        <f>IFERROR(I53/H53-1,"-")</f>
        <v>-0.49424354243542434</v>
      </c>
      <c r="K53" s="164">
        <f t="shared" si="28"/>
        <v>0.16409036860879911</v>
      </c>
      <c r="L53" s="162">
        <f t="shared" si="29"/>
        <v>-6697</v>
      </c>
      <c r="M53" s="163">
        <f t="shared" si="30"/>
        <v>966</v>
      </c>
      <c r="N53" s="164">
        <f t="shared" si="27"/>
        <v>1.1550417242600392E-3</v>
      </c>
    </row>
    <row r="54" spans="1:14" x14ac:dyDescent="0.25">
      <c r="A54" s="161" t="s">
        <v>100</v>
      </c>
      <c r="B54" s="162" t="s">
        <v>100</v>
      </c>
      <c r="C54" s="163">
        <v>4288</v>
      </c>
      <c r="D54" s="163">
        <v>4764</v>
      </c>
      <c r="E54" s="163">
        <v>697</v>
      </c>
      <c r="F54" s="163">
        <v>3114</v>
      </c>
      <c r="G54" s="163">
        <v>3114</v>
      </c>
      <c r="H54" s="163">
        <v>5218</v>
      </c>
      <c r="I54" s="163">
        <v>3597</v>
      </c>
      <c r="J54" s="165">
        <f>IFERROR(I54/H54-1,"-")</f>
        <v>-0.31065542353392106</v>
      </c>
      <c r="K54" s="164">
        <f t="shared" si="28"/>
        <v>-0.24496221662468509</v>
      </c>
      <c r="L54" s="162">
        <f t="shared" si="29"/>
        <v>-1621</v>
      </c>
      <c r="M54" s="163">
        <f t="shared" si="30"/>
        <v>-1167</v>
      </c>
      <c r="N54" s="164">
        <f t="shared" si="27"/>
        <v>6.0625785526971564E-4</v>
      </c>
    </row>
    <row r="55" spans="1:14" x14ac:dyDescent="0.25">
      <c r="A55" s="1"/>
      <c r="B55" s="157" t="s">
        <v>107</v>
      </c>
      <c r="C55" s="158">
        <v>36940</v>
      </c>
      <c r="D55" s="158">
        <v>36309</v>
      </c>
      <c r="E55" s="158">
        <v>11595</v>
      </c>
      <c r="F55" s="158">
        <v>30758</v>
      </c>
      <c r="G55" s="158">
        <v>30758</v>
      </c>
      <c r="H55" s="158">
        <v>30674</v>
      </c>
      <c r="I55" s="158">
        <v>33094</v>
      </c>
      <c r="J55" s="160">
        <f>IFERROR(I55/H55-1,"-")</f>
        <v>7.8894177479298389E-2</v>
      </c>
      <c r="K55" s="159">
        <f t="shared" si="28"/>
        <v>-8.8545539673359208E-2</v>
      </c>
      <c r="L55" s="157">
        <f t="shared" si="29"/>
        <v>2420</v>
      </c>
      <c r="M55" s="158">
        <f t="shared" si="30"/>
        <v>-3215</v>
      </c>
      <c r="N55" s="159">
        <f t="shared" si="27"/>
        <v>5.577841941144278E-3</v>
      </c>
    </row>
    <row r="56" spans="1:14" s="56" customFormat="1" x14ac:dyDescent="0.25">
      <c r="B56" s="162" t="s">
        <v>110</v>
      </c>
      <c r="C56" s="163">
        <v>10894</v>
      </c>
      <c r="D56" s="163">
        <v>11121</v>
      </c>
      <c r="E56" s="163">
        <v>3754</v>
      </c>
      <c r="F56" s="163">
        <v>11016</v>
      </c>
      <c r="G56" s="163">
        <v>11016</v>
      </c>
      <c r="H56" s="163">
        <v>9836</v>
      </c>
      <c r="I56" s="163">
        <v>11854</v>
      </c>
      <c r="J56" s="165">
        <f t="shared" ref="J56:J63" si="31">IFERROR(I56/H56-1,"-")</f>
        <v>0.20516470109800733</v>
      </c>
      <c r="K56" s="164">
        <f t="shared" si="28"/>
        <v>6.5911338908371642E-2</v>
      </c>
      <c r="L56" s="162">
        <f t="shared" si="29"/>
        <v>2018</v>
      </c>
      <c r="M56" s="163">
        <f t="shared" si="30"/>
        <v>733</v>
      </c>
      <c r="N56" s="164">
        <f t="shared" si="27"/>
        <v>1.9979373412196857E-3</v>
      </c>
    </row>
    <row r="57" spans="1:14" s="56" customFormat="1" x14ac:dyDescent="0.25">
      <c r="B57" s="162" t="s">
        <v>113</v>
      </c>
      <c r="C57" s="163">
        <v>12184</v>
      </c>
      <c r="D57" s="163">
        <v>10450</v>
      </c>
      <c r="E57" s="163">
        <v>3129</v>
      </c>
      <c r="F57" s="163">
        <v>6826</v>
      </c>
      <c r="G57" s="163">
        <v>6826</v>
      </c>
      <c r="H57" s="163">
        <v>6102</v>
      </c>
      <c r="I57" s="163">
        <v>6722</v>
      </c>
      <c r="J57" s="165">
        <f t="shared" si="31"/>
        <v>0.10160603080957054</v>
      </c>
      <c r="K57" s="164">
        <f t="shared" si="28"/>
        <v>-0.35674641148325359</v>
      </c>
      <c r="L57" s="162">
        <f t="shared" si="29"/>
        <v>620</v>
      </c>
      <c r="M57" s="163">
        <f t="shared" si="30"/>
        <v>-3728</v>
      </c>
      <c r="N57" s="164">
        <f t="shared" si="27"/>
        <v>1.1329622749855514E-3</v>
      </c>
    </row>
    <row r="58" spans="1:14" x14ac:dyDescent="0.25">
      <c r="A58" s="1"/>
      <c r="B58" s="162" t="s">
        <v>116</v>
      </c>
      <c r="C58" s="163">
        <v>1983</v>
      </c>
      <c r="D58" s="163">
        <v>2192</v>
      </c>
      <c r="E58" s="163">
        <v>548</v>
      </c>
      <c r="F58" s="163">
        <v>2473</v>
      </c>
      <c r="G58" s="163">
        <v>2473</v>
      </c>
      <c r="H58" s="163">
        <v>2771</v>
      </c>
      <c r="I58" s="163">
        <v>2256</v>
      </c>
      <c r="J58" s="165">
        <f t="shared" si="31"/>
        <v>-0.18585348249729339</v>
      </c>
      <c r="K58" s="164">
        <f t="shared" si="28"/>
        <v>2.9197080291970767E-2</v>
      </c>
      <c r="L58" s="162">
        <f t="shared" si="29"/>
        <v>-515</v>
      </c>
      <c r="M58" s="163">
        <f t="shared" si="30"/>
        <v>64</v>
      </c>
      <c r="N58" s="164">
        <f t="shared" si="27"/>
        <v>3.8023845468125616E-4</v>
      </c>
    </row>
    <row r="59" spans="1:14" x14ac:dyDescent="0.25">
      <c r="A59" s="1"/>
      <c r="B59" s="162" t="s">
        <v>123</v>
      </c>
      <c r="C59" s="163">
        <v>670</v>
      </c>
      <c r="D59" s="163">
        <v>796</v>
      </c>
      <c r="E59" s="163">
        <v>264</v>
      </c>
      <c r="F59" s="163">
        <v>866</v>
      </c>
      <c r="G59" s="163">
        <v>866</v>
      </c>
      <c r="H59" s="163">
        <v>787</v>
      </c>
      <c r="I59" s="163">
        <v>1105</v>
      </c>
      <c r="J59" s="165">
        <f t="shared" si="31"/>
        <v>0.40406607369758585</v>
      </c>
      <c r="K59" s="164">
        <f t="shared" si="28"/>
        <v>0.38819095477386933</v>
      </c>
      <c r="L59" s="162">
        <f t="shared" si="29"/>
        <v>318</v>
      </c>
      <c r="M59" s="163">
        <f t="shared" si="30"/>
        <v>309</v>
      </c>
      <c r="N59" s="164">
        <f t="shared" si="27"/>
        <v>1.8624268281151955E-4</v>
      </c>
    </row>
    <row r="60" spans="1:14" x14ac:dyDescent="0.25">
      <c r="A60" s="1"/>
      <c r="B60" s="162" t="s">
        <v>119</v>
      </c>
      <c r="C60" s="163">
        <v>650</v>
      </c>
      <c r="D60" s="163">
        <v>788</v>
      </c>
      <c r="E60" s="163">
        <v>249</v>
      </c>
      <c r="F60" s="163">
        <v>642</v>
      </c>
      <c r="G60" s="163">
        <v>642</v>
      </c>
      <c r="H60" s="163">
        <v>666</v>
      </c>
      <c r="I60" s="163">
        <v>775</v>
      </c>
      <c r="J60" s="165">
        <f t="shared" si="31"/>
        <v>0.16366366366366369</v>
      </c>
      <c r="K60" s="164">
        <f t="shared" si="28"/>
        <v>-1.6497461928933976E-2</v>
      </c>
      <c r="L60" s="162">
        <f t="shared" si="29"/>
        <v>109</v>
      </c>
      <c r="M60" s="163">
        <f t="shared" si="30"/>
        <v>-13</v>
      </c>
      <c r="N60" s="164">
        <f t="shared" si="27"/>
        <v>1.3062269608952727E-4</v>
      </c>
    </row>
    <row r="61" spans="1:14" x14ac:dyDescent="0.25">
      <c r="A61" s="1"/>
      <c r="B61" s="162" t="s">
        <v>128</v>
      </c>
      <c r="C61" s="163">
        <v>355</v>
      </c>
      <c r="D61" s="163">
        <v>269</v>
      </c>
      <c r="E61" s="163">
        <v>147</v>
      </c>
      <c r="F61" s="163">
        <v>105</v>
      </c>
      <c r="G61" s="163">
        <v>105</v>
      </c>
      <c r="H61" s="163">
        <v>218</v>
      </c>
      <c r="I61" s="163">
        <v>124</v>
      </c>
      <c r="J61" s="165">
        <f t="shared" si="31"/>
        <v>-0.43119266055045868</v>
      </c>
      <c r="K61" s="164">
        <f t="shared" si="28"/>
        <v>-0.5390334572490707</v>
      </c>
      <c r="L61" s="162">
        <f t="shared" si="29"/>
        <v>-94</v>
      </c>
      <c r="M61" s="163">
        <f t="shared" si="30"/>
        <v>-145</v>
      </c>
      <c r="N61" s="164">
        <f t="shared" si="27"/>
        <v>2.0899631374324365E-5</v>
      </c>
    </row>
    <row r="62" spans="1:14" x14ac:dyDescent="0.25">
      <c r="A62" s="161" t="s">
        <v>144</v>
      </c>
      <c r="B62" s="162" t="s">
        <v>131</v>
      </c>
      <c r="C62" s="163">
        <v>478</v>
      </c>
      <c r="D62" s="163">
        <v>515</v>
      </c>
      <c r="E62" s="163">
        <v>261</v>
      </c>
      <c r="F62" s="163">
        <v>126</v>
      </c>
      <c r="G62" s="163">
        <v>126</v>
      </c>
      <c r="H62" s="163">
        <v>189</v>
      </c>
      <c r="I62" s="163">
        <v>126</v>
      </c>
      <c r="J62" s="165">
        <f t="shared" si="31"/>
        <v>-0.33333333333333337</v>
      </c>
      <c r="K62" s="164">
        <f t="shared" si="28"/>
        <v>-0.75533980582524274</v>
      </c>
      <c r="L62" s="162">
        <f t="shared" si="29"/>
        <v>-63</v>
      </c>
      <c r="M62" s="163">
        <f t="shared" si="30"/>
        <v>-389</v>
      </c>
      <c r="N62" s="164">
        <f t="shared" si="27"/>
        <v>2.1236722202942501E-5</v>
      </c>
    </row>
    <row r="63" spans="1:14" x14ac:dyDescent="0.25">
      <c r="A63" s="167" t="s">
        <v>145</v>
      </c>
      <c r="B63" s="168" t="s">
        <v>145</v>
      </c>
      <c r="C63" s="169">
        <f t="shared" ref="C63:I63" si="32">C55-SUM(C56:C62)</f>
        <v>9726</v>
      </c>
      <c r="D63" s="169">
        <f t="shared" si="32"/>
        <v>10178</v>
      </c>
      <c r="E63" s="169">
        <f t="shared" si="32"/>
        <v>3243</v>
      </c>
      <c r="F63" s="169">
        <f t="shared" ref="F63" si="33">F55-SUM(F56:F62)</f>
        <v>8704</v>
      </c>
      <c r="G63" s="169">
        <f t="shared" si="32"/>
        <v>8704</v>
      </c>
      <c r="H63" s="169">
        <f t="shared" si="32"/>
        <v>10105</v>
      </c>
      <c r="I63" s="169">
        <f t="shared" si="32"/>
        <v>10132</v>
      </c>
      <c r="J63" s="171">
        <f t="shared" si="31"/>
        <v>2.6719445818901288E-3</v>
      </c>
      <c r="K63" s="170">
        <f t="shared" si="28"/>
        <v>-4.5195519748476576E-3</v>
      </c>
      <c r="L63" s="168">
        <f>I63-H63</f>
        <v>27</v>
      </c>
      <c r="M63" s="169">
        <f t="shared" si="30"/>
        <v>-46</v>
      </c>
      <c r="N63" s="170">
        <f t="shared" si="27"/>
        <v>1.7077021377794714E-3</v>
      </c>
    </row>
    <row r="64" spans="1:14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2"/>
      <c r="J64" s="152"/>
      <c r="K64" s="152"/>
      <c r="L64" s="152"/>
      <c r="M64" s="151"/>
      <c r="N64" s="151"/>
    </row>
    <row r="65" spans="1:14" x14ac:dyDescent="0.25">
      <c r="A65" s="1"/>
      <c r="B65" s="154" t="s">
        <v>68</v>
      </c>
      <c r="C65" s="176">
        <v>149377</v>
      </c>
      <c r="D65" s="176">
        <v>147095</v>
      </c>
      <c r="E65" s="176">
        <v>51814</v>
      </c>
      <c r="F65" s="176">
        <v>172526</v>
      </c>
      <c r="G65" s="176">
        <v>172526</v>
      </c>
      <c r="H65" s="176">
        <v>193081</v>
      </c>
      <c r="I65" s="176">
        <v>249972</v>
      </c>
      <c r="J65" s="177">
        <f>IFERROR(I65/H65-1,"-")</f>
        <v>0.29464836001470895</v>
      </c>
      <c r="K65" s="177">
        <f>IFERROR(I65/D65-1,"-")</f>
        <v>0.69939154967877903</v>
      </c>
      <c r="L65" s="176">
        <f>I65-H65</f>
        <v>56891</v>
      </c>
      <c r="M65" s="176">
        <f>I65-D65</f>
        <v>102877</v>
      </c>
      <c r="N65" s="177">
        <f t="shared" ref="N65:N77" si="34">I65/I$9</f>
        <v>4.2131634305666209E-2</v>
      </c>
    </row>
    <row r="66" spans="1:14" x14ac:dyDescent="0.25">
      <c r="A66" s="1" t="s">
        <v>96</v>
      </c>
      <c r="B66" s="157" t="s">
        <v>97</v>
      </c>
      <c r="C66" s="158">
        <v>36524</v>
      </c>
      <c r="D66" s="158">
        <v>43424</v>
      </c>
      <c r="E66" s="158">
        <v>23716</v>
      </c>
      <c r="F66" s="158">
        <v>34165</v>
      </c>
      <c r="G66" s="158">
        <v>34165</v>
      </c>
      <c r="H66" s="158">
        <v>47893</v>
      </c>
      <c r="I66" s="158">
        <v>63997</v>
      </c>
      <c r="J66" s="160">
        <f>IFERROR(I66/H66-1,"-")</f>
        <v>0.33624955630259112</v>
      </c>
      <c r="K66" s="159">
        <f t="shared" ref="K66:K77" si="35">IFERROR(I66/D66-1,"-")</f>
        <v>0.47377026529108335</v>
      </c>
      <c r="L66" s="157">
        <f t="shared" ref="L66:L76" si="36">I66-H66</f>
        <v>16104</v>
      </c>
      <c r="M66" s="158">
        <f t="shared" ref="M66:M77" si="37">I66-D66</f>
        <v>20573</v>
      </c>
      <c r="N66" s="159">
        <f t="shared" si="34"/>
        <v>1.0786400879537391E-2</v>
      </c>
    </row>
    <row r="67" spans="1:14" x14ac:dyDescent="0.25">
      <c r="A67" s="161" t="s">
        <v>103</v>
      </c>
      <c r="B67" s="162" t="s">
        <v>103</v>
      </c>
      <c r="C67" s="163">
        <v>20355</v>
      </c>
      <c r="D67" s="163">
        <v>23358</v>
      </c>
      <c r="E67" s="163">
        <v>8248</v>
      </c>
      <c r="F67" s="163">
        <v>24707</v>
      </c>
      <c r="G67" s="163">
        <v>24707</v>
      </c>
      <c r="H67" s="163">
        <v>32286</v>
      </c>
      <c r="I67" s="163">
        <v>38629</v>
      </c>
      <c r="J67" s="165">
        <f>IFERROR(I67/H67-1,"-")</f>
        <v>0.19646286316050299</v>
      </c>
      <c r="K67" s="164">
        <f t="shared" si="35"/>
        <v>0.65378028940833977</v>
      </c>
      <c r="L67" s="162">
        <f t="shared" si="36"/>
        <v>6343</v>
      </c>
      <c r="M67" s="163">
        <f t="shared" si="37"/>
        <v>15271</v>
      </c>
      <c r="N67" s="164">
        <f t="shared" si="34"/>
        <v>6.510740809344967E-3</v>
      </c>
    </row>
    <row r="68" spans="1:14" x14ac:dyDescent="0.25">
      <c r="A68" s="161" t="s">
        <v>100</v>
      </c>
      <c r="B68" s="162" t="s">
        <v>100</v>
      </c>
      <c r="C68" s="163">
        <v>16169</v>
      </c>
      <c r="D68" s="163">
        <v>20066</v>
      </c>
      <c r="E68" s="163">
        <v>15468</v>
      </c>
      <c r="F68" s="163">
        <v>9458</v>
      </c>
      <c r="G68" s="163">
        <v>9458</v>
      </c>
      <c r="H68" s="163">
        <v>15607</v>
      </c>
      <c r="I68" s="163">
        <v>25368</v>
      </c>
      <c r="J68" s="165">
        <f>IFERROR(I68/H68-1,"-")</f>
        <v>0.62542448901134096</v>
      </c>
      <c r="K68" s="164">
        <f t="shared" si="35"/>
        <v>0.26422804744343664</v>
      </c>
      <c r="L68" s="162">
        <f t="shared" si="36"/>
        <v>9761</v>
      </c>
      <c r="M68" s="163">
        <f t="shared" si="37"/>
        <v>5302</v>
      </c>
      <c r="N68" s="164">
        <f t="shared" si="34"/>
        <v>4.2756600701924236E-3</v>
      </c>
    </row>
    <row r="69" spans="1:14" x14ac:dyDescent="0.25">
      <c r="A69" s="1"/>
      <c r="B69" s="157" t="s">
        <v>107</v>
      </c>
      <c r="C69" s="158">
        <v>112853</v>
      </c>
      <c r="D69" s="158">
        <v>103671</v>
      </c>
      <c r="E69" s="158">
        <v>28098</v>
      </c>
      <c r="F69" s="158">
        <v>138361</v>
      </c>
      <c r="G69" s="158">
        <v>138361</v>
      </c>
      <c r="H69" s="158">
        <v>145188</v>
      </c>
      <c r="I69" s="158">
        <v>185975</v>
      </c>
      <c r="J69" s="160">
        <f>IFERROR(I69/H69-1,"-")</f>
        <v>0.28092542083367777</v>
      </c>
      <c r="K69" s="159">
        <f t="shared" si="35"/>
        <v>0.7938960750836781</v>
      </c>
      <c r="L69" s="157">
        <f t="shared" si="36"/>
        <v>40787</v>
      </c>
      <c r="M69" s="158">
        <f t="shared" si="37"/>
        <v>82304</v>
      </c>
      <c r="N69" s="159">
        <f t="shared" si="34"/>
        <v>3.134523342612882E-2</v>
      </c>
    </row>
    <row r="70" spans="1:14" s="56" customFormat="1" x14ac:dyDescent="0.25">
      <c r="B70" s="162" t="s">
        <v>110</v>
      </c>
      <c r="C70" s="163">
        <v>51502</v>
      </c>
      <c r="D70" s="163">
        <v>44283</v>
      </c>
      <c r="E70" s="163">
        <v>10835</v>
      </c>
      <c r="F70" s="163">
        <v>62559</v>
      </c>
      <c r="G70" s="163">
        <v>62559</v>
      </c>
      <c r="H70" s="163">
        <v>53904</v>
      </c>
      <c r="I70" s="163">
        <v>79114</v>
      </c>
      <c r="J70" s="165">
        <f t="shared" ref="J70:J77" si="38">IFERROR(I70/H70-1,"-")</f>
        <v>0.46768328880973575</v>
      </c>
      <c r="K70" s="164">
        <f t="shared" si="35"/>
        <v>0.78655465980172989</v>
      </c>
      <c r="L70" s="162">
        <f t="shared" si="36"/>
        <v>25210</v>
      </c>
      <c r="M70" s="163">
        <f t="shared" si="37"/>
        <v>34831</v>
      </c>
      <c r="N70" s="164">
        <f t="shared" si="34"/>
        <v>1.3334301907647563E-2</v>
      </c>
    </row>
    <row r="71" spans="1:14" s="56" customFormat="1" x14ac:dyDescent="0.25">
      <c r="B71" s="162" t="s">
        <v>113</v>
      </c>
      <c r="C71" s="163">
        <v>16042</v>
      </c>
      <c r="D71" s="163">
        <v>13289</v>
      </c>
      <c r="E71" s="163">
        <v>3656</v>
      </c>
      <c r="F71" s="163">
        <v>8608</v>
      </c>
      <c r="G71" s="163">
        <v>8608</v>
      </c>
      <c r="H71" s="163">
        <v>11658</v>
      </c>
      <c r="I71" s="163">
        <v>11435</v>
      </c>
      <c r="J71" s="165">
        <f t="shared" si="38"/>
        <v>-1.9128495453765604E-2</v>
      </c>
      <c r="K71" s="164">
        <f t="shared" si="35"/>
        <v>-0.13951388366318007</v>
      </c>
      <c r="L71" s="162">
        <f t="shared" si="36"/>
        <v>-223</v>
      </c>
      <c r="M71" s="163">
        <f t="shared" si="37"/>
        <v>-1854</v>
      </c>
      <c r="N71" s="164">
        <f t="shared" si="34"/>
        <v>1.9273168126241864E-3</v>
      </c>
    </row>
    <row r="72" spans="1:14" x14ac:dyDescent="0.25">
      <c r="A72" s="1"/>
      <c r="B72" s="162" t="s">
        <v>116</v>
      </c>
      <c r="C72" s="163">
        <v>7148</v>
      </c>
      <c r="D72" s="163">
        <v>11933</v>
      </c>
      <c r="E72" s="163">
        <v>3374</v>
      </c>
      <c r="F72" s="163">
        <v>19354</v>
      </c>
      <c r="G72" s="163">
        <v>19354</v>
      </c>
      <c r="H72" s="163">
        <v>17857</v>
      </c>
      <c r="I72" s="163">
        <v>22161</v>
      </c>
      <c r="J72" s="165">
        <f t="shared" si="38"/>
        <v>0.24102592820742563</v>
      </c>
      <c r="K72" s="164">
        <f t="shared" si="35"/>
        <v>0.85711891393614348</v>
      </c>
      <c r="L72" s="162">
        <f t="shared" si="36"/>
        <v>4304</v>
      </c>
      <c r="M72" s="163">
        <f t="shared" si="37"/>
        <v>10228</v>
      </c>
      <c r="N72" s="164">
        <f t="shared" si="34"/>
        <v>3.7351349265032441E-3</v>
      </c>
    </row>
    <row r="73" spans="1:14" x14ac:dyDescent="0.25">
      <c r="A73" s="1"/>
      <c r="B73" s="162" t="s">
        <v>123</v>
      </c>
      <c r="C73" s="163">
        <v>2641</v>
      </c>
      <c r="D73" s="163">
        <v>1927</v>
      </c>
      <c r="E73" s="163">
        <v>335</v>
      </c>
      <c r="F73" s="163">
        <v>3846</v>
      </c>
      <c r="G73" s="163">
        <v>3846</v>
      </c>
      <c r="H73" s="163">
        <v>4417</v>
      </c>
      <c r="I73" s="163">
        <v>7222</v>
      </c>
      <c r="J73" s="165">
        <f t="shared" si="38"/>
        <v>0.63504641159157793</v>
      </c>
      <c r="K73" s="164">
        <f t="shared" si="35"/>
        <v>2.7477944992215879</v>
      </c>
      <c r="L73" s="162">
        <f t="shared" si="36"/>
        <v>2805</v>
      </c>
      <c r="M73" s="163">
        <f t="shared" si="37"/>
        <v>5295</v>
      </c>
      <c r="N73" s="164">
        <f t="shared" si="34"/>
        <v>1.2172349821400852E-3</v>
      </c>
    </row>
    <row r="74" spans="1:14" x14ac:dyDescent="0.25">
      <c r="A74" s="1"/>
      <c r="B74" s="162" t="s">
        <v>119</v>
      </c>
      <c r="C74" s="163">
        <v>3300</v>
      </c>
      <c r="D74" s="163">
        <v>2480</v>
      </c>
      <c r="E74" s="163">
        <v>1161</v>
      </c>
      <c r="F74" s="163">
        <v>3702</v>
      </c>
      <c r="G74" s="163">
        <v>3702</v>
      </c>
      <c r="H74" s="163">
        <v>2961</v>
      </c>
      <c r="I74" s="163">
        <v>4634</v>
      </c>
      <c r="J74" s="165">
        <f t="shared" si="38"/>
        <v>0.56501182033096931</v>
      </c>
      <c r="K74" s="164">
        <f t="shared" si="35"/>
        <v>0.86854838709677429</v>
      </c>
      <c r="L74" s="162">
        <f t="shared" si="36"/>
        <v>1673</v>
      </c>
      <c r="M74" s="163">
        <f t="shared" si="37"/>
        <v>2154</v>
      </c>
      <c r="N74" s="164">
        <f t="shared" si="34"/>
        <v>7.8103944990821862E-4</v>
      </c>
    </row>
    <row r="75" spans="1:14" x14ac:dyDescent="0.25">
      <c r="A75" s="1"/>
      <c r="B75" s="162" t="s">
        <v>128</v>
      </c>
      <c r="C75" s="163">
        <v>1357</v>
      </c>
      <c r="D75" s="163">
        <v>2139</v>
      </c>
      <c r="E75" s="163">
        <v>840</v>
      </c>
      <c r="F75" s="163">
        <v>2626</v>
      </c>
      <c r="G75" s="163">
        <v>2626</v>
      </c>
      <c r="H75" s="163">
        <v>4403</v>
      </c>
      <c r="I75" s="163">
        <v>3477</v>
      </c>
      <c r="J75" s="165">
        <f t="shared" si="38"/>
        <v>-0.21031115148762203</v>
      </c>
      <c r="K75" s="164">
        <f t="shared" si="35"/>
        <v>0.62552594670406725</v>
      </c>
      <c r="L75" s="162">
        <f t="shared" si="36"/>
        <v>-926</v>
      </c>
      <c r="M75" s="163">
        <f t="shared" si="37"/>
        <v>1338</v>
      </c>
      <c r="N75" s="164">
        <f t="shared" si="34"/>
        <v>5.8603240555262751E-4</v>
      </c>
    </row>
    <row r="76" spans="1:14" x14ac:dyDescent="0.25">
      <c r="A76" s="161" t="s">
        <v>144</v>
      </c>
      <c r="B76" s="162" t="s">
        <v>131</v>
      </c>
      <c r="C76" s="163">
        <v>2503</v>
      </c>
      <c r="D76" s="163">
        <v>2265</v>
      </c>
      <c r="E76" s="163">
        <v>1072</v>
      </c>
      <c r="F76" s="163">
        <v>777</v>
      </c>
      <c r="G76" s="163">
        <v>777</v>
      </c>
      <c r="H76" s="163">
        <v>1232</v>
      </c>
      <c r="I76" s="163">
        <v>2844</v>
      </c>
      <c r="J76" s="165">
        <f t="shared" si="38"/>
        <v>1.3084415584415585</v>
      </c>
      <c r="K76" s="164">
        <f t="shared" si="35"/>
        <v>0.25562913907284779</v>
      </c>
      <c r="L76" s="162">
        <f t="shared" si="36"/>
        <v>1612</v>
      </c>
      <c r="M76" s="163">
        <f t="shared" si="37"/>
        <v>579</v>
      </c>
      <c r="N76" s="164">
        <f t="shared" si="34"/>
        <v>4.7934315829498787E-4</v>
      </c>
    </row>
    <row r="77" spans="1:14" x14ac:dyDescent="0.25">
      <c r="A77" s="167" t="s">
        <v>145</v>
      </c>
      <c r="B77" s="168" t="s">
        <v>145</v>
      </c>
      <c r="C77" s="169">
        <f t="shared" ref="C77:I77" si="39">C69-SUM(C70:C76)</f>
        <v>28360</v>
      </c>
      <c r="D77" s="169">
        <f t="shared" si="39"/>
        <v>25355</v>
      </c>
      <c r="E77" s="169">
        <f t="shared" si="39"/>
        <v>6825</v>
      </c>
      <c r="F77" s="169">
        <f t="shared" ref="F77" si="40">F69-SUM(F70:F76)</f>
        <v>36889</v>
      </c>
      <c r="G77" s="169">
        <f t="shared" si="39"/>
        <v>36889</v>
      </c>
      <c r="H77" s="169">
        <f t="shared" si="39"/>
        <v>48756</v>
      </c>
      <c r="I77" s="169">
        <f t="shared" si="39"/>
        <v>55088</v>
      </c>
      <c r="J77" s="171">
        <f t="shared" si="38"/>
        <v>0.12987119534006064</v>
      </c>
      <c r="K77" s="170">
        <f t="shared" si="35"/>
        <v>1.1726681127982648</v>
      </c>
      <c r="L77" s="168">
        <f>I77-H77</f>
        <v>6332</v>
      </c>
      <c r="M77" s="169">
        <f t="shared" si="37"/>
        <v>29733</v>
      </c>
      <c r="N77" s="170">
        <f t="shared" si="34"/>
        <v>9.2848297834579076E-3</v>
      </c>
    </row>
    <row r="78" spans="1:14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2"/>
      <c r="J78" s="152"/>
      <c r="K78" s="152"/>
      <c r="L78" s="152"/>
      <c r="M78" s="151"/>
      <c r="N78" s="151"/>
    </row>
    <row r="79" spans="1:14" x14ac:dyDescent="0.25">
      <c r="A79" s="1"/>
      <c r="B79" s="154" t="s">
        <v>68</v>
      </c>
      <c r="C79" s="176">
        <v>897899</v>
      </c>
      <c r="D79" s="176">
        <v>864958</v>
      </c>
      <c r="E79" s="176">
        <v>249727</v>
      </c>
      <c r="F79" s="176">
        <v>749257</v>
      </c>
      <c r="G79" s="176">
        <v>749257</v>
      </c>
      <c r="H79" s="176">
        <v>859513</v>
      </c>
      <c r="I79" s="176">
        <v>984233</v>
      </c>
      <c r="J79" s="177">
        <f>IFERROR(I79/H79-1,"-")</f>
        <v>0.14510542597959541</v>
      </c>
      <c r="K79" s="177">
        <f>IFERROR(I79/D79-1,"-")</f>
        <v>0.13789686898092168</v>
      </c>
      <c r="L79" s="176">
        <f>I79-H79</f>
        <v>124720</v>
      </c>
      <c r="M79" s="176">
        <f>I79-D79</f>
        <v>119275</v>
      </c>
      <c r="N79" s="177">
        <f t="shared" ref="N79:N91" si="41">I79/I$9</f>
        <v>0.16588795876165638</v>
      </c>
    </row>
    <row r="80" spans="1:14" x14ac:dyDescent="0.25">
      <c r="A80" s="1" t="s">
        <v>96</v>
      </c>
      <c r="B80" s="157" t="s">
        <v>97</v>
      </c>
      <c r="C80" s="158">
        <v>380961</v>
      </c>
      <c r="D80" s="158">
        <v>376353</v>
      </c>
      <c r="E80" s="158">
        <v>101507</v>
      </c>
      <c r="F80" s="158">
        <v>356222</v>
      </c>
      <c r="G80" s="158">
        <v>356222</v>
      </c>
      <c r="H80" s="158">
        <v>360819</v>
      </c>
      <c r="I80" s="158">
        <v>397021</v>
      </c>
      <c r="J80" s="160">
        <f>IFERROR(I80/H80-1,"-")</f>
        <v>0.10033285386856017</v>
      </c>
      <c r="K80" s="159">
        <f t="shared" ref="K80:K91" si="42">IFERROR(I80/D80-1,"-")</f>
        <v>5.4916527834240725E-2</v>
      </c>
      <c r="L80" s="157">
        <f t="shared" ref="L80:L90" si="43">I80-H80</f>
        <v>36202</v>
      </c>
      <c r="M80" s="158">
        <f t="shared" ref="M80:M91" si="44">I80-D80</f>
        <v>20668</v>
      </c>
      <c r="N80" s="159">
        <f t="shared" si="41"/>
        <v>6.6916068934400275E-2</v>
      </c>
    </row>
    <row r="81" spans="1:14" x14ac:dyDescent="0.25">
      <c r="A81" s="161" t="s">
        <v>103</v>
      </c>
      <c r="B81" s="162" t="s">
        <v>103</v>
      </c>
      <c r="C81" s="163">
        <v>92168</v>
      </c>
      <c r="D81" s="163">
        <v>71442</v>
      </c>
      <c r="E81" s="163">
        <v>23810</v>
      </c>
      <c r="F81" s="163">
        <v>95548</v>
      </c>
      <c r="G81" s="163">
        <v>95548</v>
      </c>
      <c r="H81" s="163">
        <v>92439</v>
      </c>
      <c r="I81" s="163">
        <v>106103</v>
      </c>
      <c r="J81" s="165">
        <f>IFERROR(I81/H81-1,"-")</f>
        <v>0.1478163978407383</v>
      </c>
      <c r="K81" s="164">
        <f t="shared" si="42"/>
        <v>0.48516278939559365</v>
      </c>
      <c r="L81" s="162">
        <f t="shared" si="43"/>
        <v>13664</v>
      </c>
      <c r="M81" s="163">
        <f t="shared" si="44"/>
        <v>34661</v>
      </c>
      <c r="N81" s="164">
        <f t="shared" si="41"/>
        <v>1.7883174094434986E-2</v>
      </c>
    </row>
    <row r="82" spans="1:14" x14ac:dyDescent="0.25">
      <c r="A82" s="161" t="s">
        <v>100</v>
      </c>
      <c r="B82" s="162" t="s">
        <v>100</v>
      </c>
      <c r="C82" s="163">
        <v>288793</v>
      </c>
      <c r="D82" s="163">
        <v>304911</v>
      </c>
      <c r="E82" s="163">
        <v>77697</v>
      </c>
      <c r="F82" s="163">
        <v>260674</v>
      </c>
      <c r="G82" s="163">
        <v>260674</v>
      </c>
      <c r="H82" s="163">
        <v>268380</v>
      </c>
      <c r="I82" s="163">
        <v>290918</v>
      </c>
      <c r="J82" s="165">
        <f>IFERROR(I82/H82-1,"-")</f>
        <v>8.3977941724420635E-2</v>
      </c>
      <c r="K82" s="164">
        <f t="shared" si="42"/>
        <v>-4.589207998399536E-2</v>
      </c>
      <c r="L82" s="162">
        <f t="shared" si="43"/>
        <v>22538</v>
      </c>
      <c r="M82" s="163">
        <f t="shared" si="44"/>
        <v>-13993</v>
      </c>
      <c r="N82" s="164">
        <f t="shared" si="41"/>
        <v>4.9032894839965285E-2</v>
      </c>
    </row>
    <row r="83" spans="1:14" x14ac:dyDescent="0.25">
      <c r="A83" s="1"/>
      <c r="B83" s="157" t="s">
        <v>107</v>
      </c>
      <c r="C83" s="158">
        <v>516938</v>
      </c>
      <c r="D83" s="158">
        <v>488605</v>
      </c>
      <c r="E83" s="158">
        <v>148220</v>
      </c>
      <c r="F83" s="158">
        <v>393035</v>
      </c>
      <c r="G83" s="158">
        <v>393035</v>
      </c>
      <c r="H83" s="158">
        <v>498694</v>
      </c>
      <c r="I83" s="158">
        <v>587212</v>
      </c>
      <c r="J83" s="160">
        <f>IFERROR(I83/H83-1,"-")</f>
        <v>0.17749962903102912</v>
      </c>
      <c r="K83" s="159">
        <f t="shared" si="42"/>
        <v>0.20181332569253274</v>
      </c>
      <c r="L83" s="157">
        <f t="shared" si="43"/>
        <v>88518</v>
      </c>
      <c r="M83" s="158">
        <f t="shared" si="44"/>
        <v>98607</v>
      </c>
      <c r="N83" s="159">
        <f t="shared" si="41"/>
        <v>9.8971889827256118E-2</v>
      </c>
    </row>
    <row r="84" spans="1:14" s="56" customFormat="1" x14ac:dyDescent="0.25">
      <c r="B84" s="162" t="s">
        <v>110</v>
      </c>
      <c r="C84" s="163">
        <v>76783</v>
      </c>
      <c r="D84" s="163">
        <v>82600</v>
      </c>
      <c r="E84" s="163">
        <v>24260</v>
      </c>
      <c r="F84" s="163">
        <v>77031</v>
      </c>
      <c r="G84" s="163">
        <v>77031</v>
      </c>
      <c r="H84" s="163">
        <v>103044</v>
      </c>
      <c r="I84" s="163">
        <v>121835</v>
      </c>
      <c r="J84" s="165">
        <f t="shared" ref="J84:J91" si="45">IFERROR(I84/H84-1,"-")</f>
        <v>0.18235899227514452</v>
      </c>
      <c r="K84" s="164">
        <f t="shared" si="42"/>
        <v>0.47500000000000009</v>
      </c>
      <c r="L84" s="162">
        <f t="shared" si="43"/>
        <v>18791</v>
      </c>
      <c r="M84" s="163">
        <f t="shared" si="44"/>
        <v>39235</v>
      </c>
      <c r="N84" s="164">
        <f t="shared" si="41"/>
        <v>2.0534730552345233E-2</v>
      </c>
    </row>
    <row r="85" spans="1:14" s="56" customFormat="1" x14ac:dyDescent="0.25">
      <c r="B85" s="162" t="s">
        <v>113</v>
      </c>
      <c r="C85" s="163">
        <v>224729</v>
      </c>
      <c r="D85" s="163">
        <v>186671</v>
      </c>
      <c r="E85" s="163">
        <v>51819</v>
      </c>
      <c r="F85" s="163">
        <v>125040</v>
      </c>
      <c r="G85" s="163">
        <v>125040</v>
      </c>
      <c r="H85" s="163">
        <v>144066</v>
      </c>
      <c r="I85" s="163">
        <v>162446</v>
      </c>
      <c r="J85" s="165">
        <f t="shared" si="45"/>
        <v>0.12758041453222835</v>
      </c>
      <c r="K85" s="164">
        <f t="shared" si="42"/>
        <v>-0.12977377310883853</v>
      </c>
      <c r="L85" s="162">
        <f t="shared" si="43"/>
        <v>18380</v>
      </c>
      <c r="M85" s="163">
        <f t="shared" si="44"/>
        <v>-24225</v>
      </c>
      <c r="N85" s="164">
        <f t="shared" si="41"/>
        <v>2.7379528372850771E-2</v>
      </c>
    </row>
    <row r="86" spans="1:14" x14ac:dyDescent="0.25">
      <c r="A86" s="1"/>
      <c r="B86" s="162" t="s">
        <v>116</v>
      </c>
      <c r="C86" s="163">
        <v>25634</v>
      </c>
      <c r="D86" s="163">
        <v>28101</v>
      </c>
      <c r="E86" s="163">
        <v>8758</v>
      </c>
      <c r="F86" s="163">
        <v>32218</v>
      </c>
      <c r="G86" s="163">
        <v>32218</v>
      </c>
      <c r="H86" s="163">
        <v>45497</v>
      </c>
      <c r="I86" s="163">
        <v>63702</v>
      </c>
      <c r="J86" s="165">
        <f t="shared" si="45"/>
        <v>0.40013627272127827</v>
      </c>
      <c r="K86" s="164">
        <f t="shared" si="42"/>
        <v>1.2668944165688054</v>
      </c>
      <c r="L86" s="162">
        <f t="shared" si="43"/>
        <v>18205</v>
      </c>
      <c r="M86" s="163">
        <f t="shared" si="44"/>
        <v>35601</v>
      </c>
      <c r="N86" s="164">
        <f t="shared" si="41"/>
        <v>1.0736679982316215E-2</v>
      </c>
    </row>
    <row r="87" spans="1:14" x14ac:dyDescent="0.25">
      <c r="A87" s="1"/>
      <c r="B87" s="162" t="s">
        <v>123</v>
      </c>
      <c r="C87" s="163">
        <v>13557</v>
      </c>
      <c r="D87" s="163">
        <v>10665</v>
      </c>
      <c r="E87" s="163">
        <v>2295</v>
      </c>
      <c r="F87" s="163">
        <v>11720</v>
      </c>
      <c r="G87" s="163">
        <v>11720</v>
      </c>
      <c r="H87" s="163">
        <v>13783</v>
      </c>
      <c r="I87" s="163">
        <v>20130</v>
      </c>
      <c r="J87" s="165">
        <f t="shared" si="45"/>
        <v>0.46049481245011981</v>
      </c>
      <c r="K87" s="164">
        <f t="shared" si="42"/>
        <v>0.88748241912798864</v>
      </c>
      <c r="L87" s="162">
        <f t="shared" si="43"/>
        <v>6347</v>
      </c>
      <c r="M87" s="163">
        <f t="shared" si="44"/>
        <v>9465</v>
      </c>
      <c r="N87" s="164">
        <f t="shared" si="41"/>
        <v>3.3928191900415277E-3</v>
      </c>
    </row>
    <row r="88" spans="1:14" x14ac:dyDescent="0.25">
      <c r="A88" s="1"/>
      <c r="B88" s="162" t="s">
        <v>119</v>
      </c>
      <c r="C88" s="163">
        <v>7631</v>
      </c>
      <c r="D88" s="163">
        <v>7192</v>
      </c>
      <c r="E88" s="163">
        <v>2354</v>
      </c>
      <c r="F88" s="163">
        <v>6063</v>
      </c>
      <c r="G88" s="163">
        <v>6063</v>
      </c>
      <c r="H88" s="163">
        <v>7477</v>
      </c>
      <c r="I88" s="163">
        <v>9615</v>
      </c>
      <c r="J88" s="165">
        <f t="shared" si="45"/>
        <v>0.28594356025143775</v>
      </c>
      <c r="K88" s="164">
        <f t="shared" si="42"/>
        <v>0.33690211345939924</v>
      </c>
      <c r="L88" s="162">
        <f t="shared" si="43"/>
        <v>2138</v>
      </c>
      <c r="M88" s="163">
        <f t="shared" si="44"/>
        <v>2423</v>
      </c>
      <c r="N88" s="164">
        <f t="shared" si="41"/>
        <v>1.6205641585816835E-3</v>
      </c>
    </row>
    <row r="89" spans="1:14" x14ac:dyDescent="0.25">
      <c r="A89" s="1"/>
      <c r="B89" s="162" t="s">
        <v>128</v>
      </c>
      <c r="C89" s="163">
        <v>8041</v>
      </c>
      <c r="D89" s="163">
        <v>9485</v>
      </c>
      <c r="E89" s="163">
        <v>4135</v>
      </c>
      <c r="F89" s="163">
        <v>7696</v>
      </c>
      <c r="G89" s="163">
        <v>7696</v>
      </c>
      <c r="H89" s="163">
        <v>9385</v>
      </c>
      <c r="I89" s="163">
        <v>8322</v>
      </c>
      <c r="J89" s="165">
        <f t="shared" si="45"/>
        <v>-0.11326584976025578</v>
      </c>
      <c r="K89" s="164">
        <f t="shared" si="42"/>
        <v>-0.12261465471797572</v>
      </c>
      <c r="L89" s="162">
        <f t="shared" si="43"/>
        <v>-1063</v>
      </c>
      <c r="M89" s="163">
        <f t="shared" si="44"/>
        <v>-1163</v>
      </c>
      <c r="N89" s="164">
        <f t="shared" si="41"/>
        <v>1.4026349378800595E-3</v>
      </c>
    </row>
    <row r="90" spans="1:14" x14ac:dyDescent="0.25">
      <c r="A90" s="161" t="s">
        <v>144</v>
      </c>
      <c r="B90" s="162" t="s">
        <v>131</v>
      </c>
      <c r="C90" s="163">
        <v>14607</v>
      </c>
      <c r="D90" s="163">
        <v>13751</v>
      </c>
      <c r="E90" s="163">
        <v>6699</v>
      </c>
      <c r="F90" s="163">
        <v>7125</v>
      </c>
      <c r="G90" s="163">
        <v>7125</v>
      </c>
      <c r="H90" s="163">
        <v>10163</v>
      </c>
      <c r="I90" s="163">
        <v>10019</v>
      </c>
      <c r="J90" s="165">
        <f t="shared" si="45"/>
        <v>-1.4169044573452694E-2</v>
      </c>
      <c r="K90" s="164">
        <f t="shared" si="42"/>
        <v>-0.27139844374954547</v>
      </c>
      <c r="L90" s="162">
        <f t="shared" si="43"/>
        <v>-144</v>
      </c>
      <c r="M90" s="163">
        <f t="shared" si="44"/>
        <v>-3732</v>
      </c>
      <c r="N90" s="164">
        <f t="shared" si="41"/>
        <v>1.6886565059625468E-3</v>
      </c>
    </row>
    <row r="91" spans="1:14" x14ac:dyDescent="0.25">
      <c r="A91" s="167" t="s">
        <v>145</v>
      </c>
      <c r="B91" s="168" t="s">
        <v>145</v>
      </c>
      <c r="C91" s="169">
        <f t="shared" ref="C91:I91" si="46">C83-SUM(C84:C90)</f>
        <v>145956</v>
      </c>
      <c r="D91" s="169">
        <f t="shared" si="46"/>
        <v>150140</v>
      </c>
      <c r="E91" s="169">
        <f t="shared" si="46"/>
        <v>47900</v>
      </c>
      <c r="F91" s="169">
        <f t="shared" ref="F91" si="47">F83-SUM(F84:F90)</f>
        <v>126142</v>
      </c>
      <c r="G91" s="169">
        <f t="shared" si="46"/>
        <v>126142</v>
      </c>
      <c r="H91" s="169">
        <f t="shared" si="46"/>
        <v>165279</v>
      </c>
      <c r="I91" s="169">
        <f t="shared" si="46"/>
        <v>191143</v>
      </c>
      <c r="J91" s="171">
        <f t="shared" si="45"/>
        <v>0.15648691001276638</v>
      </c>
      <c r="K91" s="170">
        <f t="shared" si="42"/>
        <v>0.27309844145464224</v>
      </c>
      <c r="L91" s="168">
        <f>I91-H91</f>
        <v>25864</v>
      </c>
      <c r="M91" s="169">
        <f t="shared" si="44"/>
        <v>41003</v>
      </c>
      <c r="N91" s="170">
        <f t="shared" si="41"/>
        <v>3.2216276127278079E-2</v>
      </c>
    </row>
    <row r="92" spans="1:14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2"/>
      <c r="J92" s="152"/>
      <c r="K92" s="152"/>
      <c r="L92" s="152"/>
      <c r="M92" s="151"/>
      <c r="N92" s="151"/>
    </row>
    <row r="93" spans="1:14" x14ac:dyDescent="0.25">
      <c r="A93" s="1"/>
      <c r="B93" s="154" t="s">
        <v>68</v>
      </c>
      <c r="C93" s="176">
        <v>50912</v>
      </c>
      <c r="D93" s="176">
        <v>52473</v>
      </c>
      <c r="E93" s="176">
        <v>21881</v>
      </c>
      <c r="F93" s="176">
        <v>48461</v>
      </c>
      <c r="G93" s="176">
        <v>48461</v>
      </c>
      <c r="H93" s="176">
        <v>56114</v>
      </c>
      <c r="I93" s="176">
        <v>54742</v>
      </c>
      <c r="J93" s="177">
        <f>IFERROR(I93/H93-1,"-")</f>
        <v>-2.4450226324981283E-2</v>
      </c>
      <c r="K93" s="177">
        <f>IFERROR(I93/D93-1,"-")</f>
        <v>4.3241285994702006E-2</v>
      </c>
      <c r="L93" s="176">
        <f>I93-H93</f>
        <v>-1372</v>
      </c>
      <c r="M93" s="176">
        <f>I93-D93</f>
        <v>2269</v>
      </c>
      <c r="N93" s="177">
        <f t="shared" ref="N93:N105" si="48">I93/I$9</f>
        <v>9.226513070106971E-3</v>
      </c>
    </row>
    <row r="94" spans="1:14" x14ac:dyDescent="0.25">
      <c r="A94" s="1" t="s">
        <v>96</v>
      </c>
      <c r="B94" s="157" t="s">
        <v>97</v>
      </c>
      <c r="C94" s="158">
        <v>31848</v>
      </c>
      <c r="D94" s="158">
        <v>34112</v>
      </c>
      <c r="E94" s="158">
        <v>14075</v>
      </c>
      <c r="F94" s="158">
        <v>31119</v>
      </c>
      <c r="G94" s="158">
        <v>31119</v>
      </c>
      <c r="H94" s="158">
        <v>36079</v>
      </c>
      <c r="I94" s="158">
        <v>33456</v>
      </c>
      <c r="J94" s="160">
        <f>IFERROR(I94/H94-1,"-")</f>
        <v>-7.2701571551317956E-2</v>
      </c>
      <c r="K94" s="159">
        <f t="shared" ref="K94:K105" si="49">IFERROR(I94/D94-1,"-")</f>
        <v>-1.9230769230769273E-2</v>
      </c>
      <c r="L94" s="157">
        <f t="shared" ref="L94:L104" si="50">I94-H94</f>
        <v>-2623</v>
      </c>
      <c r="M94" s="158">
        <f t="shared" ref="M94:M105" si="51">I94-D94</f>
        <v>-656</v>
      </c>
      <c r="N94" s="159">
        <f t="shared" si="48"/>
        <v>5.6388553811241608E-3</v>
      </c>
    </row>
    <row r="95" spans="1:14" x14ac:dyDescent="0.25">
      <c r="A95" s="161" t="s">
        <v>103</v>
      </c>
      <c r="B95" s="162" t="s">
        <v>103</v>
      </c>
      <c r="C95" s="163">
        <v>15343</v>
      </c>
      <c r="D95" s="163">
        <v>16965</v>
      </c>
      <c r="E95" s="163">
        <v>7455</v>
      </c>
      <c r="F95" s="163">
        <v>14450</v>
      </c>
      <c r="G95" s="163">
        <v>14450</v>
      </c>
      <c r="H95" s="163">
        <v>11068</v>
      </c>
      <c r="I95" s="163">
        <v>10555</v>
      </c>
      <c r="J95" s="165">
        <f>IFERROR(I95/H95-1,"-")</f>
        <v>-4.6349837368991675E-2</v>
      </c>
      <c r="K95" s="164">
        <f t="shared" si="49"/>
        <v>-0.3778367226643089</v>
      </c>
      <c r="L95" s="162">
        <f t="shared" si="50"/>
        <v>-513</v>
      </c>
      <c r="M95" s="163">
        <f t="shared" si="51"/>
        <v>-6410</v>
      </c>
      <c r="N95" s="164">
        <f t="shared" si="48"/>
        <v>1.7789968480322071E-3</v>
      </c>
    </row>
    <row r="96" spans="1:14" x14ac:dyDescent="0.25">
      <c r="A96" s="161" t="s">
        <v>100</v>
      </c>
      <c r="B96" s="162" t="s">
        <v>100</v>
      </c>
      <c r="C96" s="163">
        <v>16505</v>
      </c>
      <c r="D96" s="163">
        <v>17147</v>
      </c>
      <c r="E96" s="163">
        <v>6620</v>
      </c>
      <c r="F96" s="163">
        <v>16669</v>
      </c>
      <c r="G96" s="163">
        <v>16669</v>
      </c>
      <c r="H96" s="163">
        <v>25011</v>
      </c>
      <c r="I96" s="163">
        <v>22901</v>
      </c>
      <c r="J96" s="165">
        <f>IFERROR(I96/H96-1,"-")</f>
        <v>-8.43628803326536E-2</v>
      </c>
      <c r="K96" s="164">
        <f t="shared" si="49"/>
        <v>0.33556890418148955</v>
      </c>
      <c r="L96" s="162">
        <f t="shared" si="50"/>
        <v>-2110</v>
      </c>
      <c r="M96" s="163">
        <f t="shared" si="51"/>
        <v>5754</v>
      </c>
      <c r="N96" s="164">
        <f t="shared" si="48"/>
        <v>3.8598585330919537E-3</v>
      </c>
    </row>
    <row r="97" spans="1:14" x14ac:dyDescent="0.25">
      <c r="A97" s="1"/>
      <c r="B97" s="157" t="s">
        <v>107</v>
      </c>
      <c r="C97" s="158">
        <v>19064</v>
      </c>
      <c r="D97" s="158">
        <v>18361</v>
      </c>
      <c r="E97" s="158">
        <v>7806</v>
      </c>
      <c r="F97" s="158">
        <v>17342</v>
      </c>
      <c r="G97" s="158">
        <v>17342</v>
      </c>
      <c r="H97" s="158">
        <v>20035</v>
      </c>
      <c r="I97" s="158">
        <v>21286</v>
      </c>
      <c r="J97" s="160">
        <f>IFERROR(I97/H97-1,"-")</f>
        <v>6.244072872473172E-2</v>
      </c>
      <c r="K97" s="159">
        <f t="shared" si="49"/>
        <v>0.1593050487446217</v>
      </c>
      <c r="L97" s="157">
        <f t="shared" si="50"/>
        <v>1251</v>
      </c>
      <c r="M97" s="158">
        <f t="shared" si="51"/>
        <v>2925</v>
      </c>
      <c r="N97" s="159">
        <f t="shared" si="48"/>
        <v>3.5876576889828098E-3</v>
      </c>
    </row>
    <row r="98" spans="1:14" s="56" customFormat="1" x14ac:dyDescent="0.25">
      <c r="B98" s="162" t="s">
        <v>110</v>
      </c>
      <c r="C98" s="163">
        <v>2179</v>
      </c>
      <c r="D98" s="163">
        <v>2340</v>
      </c>
      <c r="E98" s="163">
        <v>1299</v>
      </c>
      <c r="F98" s="163">
        <v>2320</v>
      </c>
      <c r="G98" s="163">
        <v>2320</v>
      </c>
      <c r="H98" s="163">
        <v>2776</v>
      </c>
      <c r="I98" s="163">
        <v>3012</v>
      </c>
      <c r="J98" s="165">
        <f t="shared" ref="J98:J105" si="52">IFERROR(I98/H98-1,"-")</f>
        <v>8.5014409221902065E-2</v>
      </c>
      <c r="K98" s="164">
        <f t="shared" si="49"/>
        <v>0.28717948717948727</v>
      </c>
      <c r="L98" s="162">
        <f t="shared" si="50"/>
        <v>236</v>
      </c>
      <c r="M98" s="163">
        <f t="shared" si="51"/>
        <v>672</v>
      </c>
      <c r="N98" s="164">
        <f t="shared" si="48"/>
        <v>5.0765878789891118E-4</v>
      </c>
    </row>
    <row r="99" spans="1:14" s="56" customFormat="1" x14ac:dyDescent="0.25">
      <c r="B99" s="162" t="s">
        <v>113</v>
      </c>
      <c r="C99" s="163">
        <v>4660</v>
      </c>
      <c r="D99" s="163">
        <v>4091</v>
      </c>
      <c r="E99" s="163">
        <v>1586</v>
      </c>
      <c r="F99" s="163">
        <v>3652</v>
      </c>
      <c r="G99" s="163">
        <v>3652</v>
      </c>
      <c r="H99" s="163">
        <v>3948</v>
      </c>
      <c r="I99" s="163">
        <v>4383</v>
      </c>
      <c r="J99" s="165">
        <f t="shared" si="52"/>
        <v>0.11018237082066862</v>
      </c>
      <c r="K99" s="164">
        <f t="shared" si="49"/>
        <v>7.1376191640185827E-2</v>
      </c>
      <c r="L99" s="162">
        <f t="shared" si="50"/>
        <v>435</v>
      </c>
      <c r="M99" s="163">
        <f t="shared" si="51"/>
        <v>292</v>
      </c>
      <c r="N99" s="164">
        <f t="shared" si="48"/>
        <v>7.3873455091664271E-4</v>
      </c>
    </row>
    <row r="100" spans="1:14" x14ac:dyDescent="0.25">
      <c r="A100" s="1"/>
      <c r="B100" s="162" t="s">
        <v>116</v>
      </c>
      <c r="C100" s="163">
        <v>3971</v>
      </c>
      <c r="D100" s="163">
        <v>3678</v>
      </c>
      <c r="E100" s="163">
        <v>1774</v>
      </c>
      <c r="F100" s="163">
        <v>3192</v>
      </c>
      <c r="G100" s="163">
        <v>3192</v>
      </c>
      <c r="H100" s="163">
        <v>3701</v>
      </c>
      <c r="I100" s="163">
        <v>3560</v>
      </c>
      <c r="J100" s="165">
        <f t="shared" si="52"/>
        <v>-3.8097811402323711E-2</v>
      </c>
      <c r="K100" s="164">
        <f t="shared" si="49"/>
        <v>-3.2082653616095747E-2</v>
      </c>
      <c r="L100" s="162">
        <f t="shared" si="50"/>
        <v>-141</v>
      </c>
      <c r="M100" s="163">
        <f t="shared" si="51"/>
        <v>-118</v>
      </c>
      <c r="N100" s="164">
        <f t="shared" si="48"/>
        <v>6.0002167494028016E-4</v>
      </c>
    </row>
    <row r="101" spans="1:14" x14ac:dyDescent="0.25">
      <c r="A101" s="1"/>
      <c r="B101" s="162" t="s">
        <v>123</v>
      </c>
      <c r="C101" s="163">
        <v>536</v>
      </c>
      <c r="D101" s="163">
        <v>674</v>
      </c>
      <c r="E101" s="163">
        <v>321</v>
      </c>
      <c r="F101" s="163">
        <v>1177</v>
      </c>
      <c r="G101" s="163">
        <v>1177</v>
      </c>
      <c r="H101" s="163">
        <v>913</v>
      </c>
      <c r="I101" s="163">
        <v>951</v>
      </c>
      <c r="J101" s="165">
        <f t="shared" si="52"/>
        <v>4.1621029572836754E-2</v>
      </c>
      <c r="K101" s="164">
        <f t="shared" si="49"/>
        <v>0.41097922848664692</v>
      </c>
      <c r="L101" s="162">
        <f t="shared" si="50"/>
        <v>38</v>
      </c>
      <c r="M101" s="163">
        <f t="shared" si="51"/>
        <v>277</v>
      </c>
      <c r="N101" s="164">
        <f t="shared" si="48"/>
        <v>1.6028668900792316E-4</v>
      </c>
    </row>
    <row r="102" spans="1:14" x14ac:dyDescent="0.25">
      <c r="A102" s="1"/>
      <c r="B102" s="162" t="s">
        <v>119</v>
      </c>
      <c r="C102" s="163">
        <v>452</v>
      </c>
      <c r="D102" s="163">
        <v>501</v>
      </c>
      <c r="E102" s="163">
        <v>318</v>
      </c>
      <c r="F102" s="163">
        <v>673</v>
      </c>
      <c r="G102" s="163">
        <v>673</v>
      </c>
      <c r="H102" s="163">
        <v>610</v>
      </c>
      <c r="I102" s="163">
        <v>811</v>
      </c>
      <c r="J102" s="165">
        <f t="shared" si="52"/>
        <v>0.32950819672131137</v>
      </c>
      <c r="K102" s="164">
        <f t="shared" si="49"/>
        <v>0.61876247504990012</v>
      </c>
      <c r="L102" s="162">
        <f t="shared" si="50"/>
        <v>201</v>
      </c>
      <c r="M102" s="163">
        <f t="shared" si="51"/>
        <v>310</v>
      </c>
      <c r="N102" s="164">
        <f t="shared" si="48"/>
        <v>1.3669033100465372E-4</v>
      </c>
    </row>
    <row r="103" spans="1:14" x14ac:dyDescent="0.25">
      <c r="A103" s="1"/>
      <c r="B103" s="162" t="s">
        <v>128</v>
      </c>
      <c r="C103" s="163">
        <v>136</v>
      </c>
      <c r="D103" s="163">
        <v>154</v>
      </c>
      <c r="E103" s="163">
        <v>131</v>
      </c>
      <c r="F103" s="163">
        <v>252</v>
      </c>
      <c r="G103" s="163">
        <v>252</v>
      </c>
      <c r="H103" s="163">
        <v>139</v>
      </c>
      <c r="I103" s="163">
        <v>240</v>
      </c>
      <c r="J103" s="165">
        <f t="shared" si="52"/>
        <v>0.72661870503597115</v>
      </c>
      <c r="K103" s="164">
        <f t="shared" si="49"/>
        <v>0.55844155844155852</v>
      </c>
      <c r="L103" s="162">
        <f t="shared" si="50"/>
        <v>101</v>
      </c>
      <c r="M103" s="163">
        <f t="shared" si="51"/>
        <v>86</v>
      </c>
      <c r="N103" s="164">
        <f t="shared" si="48"/>
        <v>4.0450899434176187E-5</v>
      </c>
    </row>
    <row r="104" spans="1:14" x14ac:dyDescent="0.25">
      <c r="A104" s="161" t="s">
        <v>144</v>
      </c>
      <c r="B104" s="162" t="s">
        <v>131</v>
      </c>
      <c r="C104" s="163">
        <v>353</v>
      </c>
      <c r="D104" s="163">
        <v>241</v>
      </c>
      <c r="E104" s="163">
        <v>91</v>
      </c>
      <c r="F104" s="163">
        <v>135</v>
      </c>
      <c r="G104" s="163">
        <v>135</v>
      </c>
      <c r="H104" s="163">
        <v>251</v>
      </c>
      <c r="I104" s="163">
        <v>400</v>
      </c>
      <c r="J104" s="165">
        <f t="shared" si="52"/>
        <v>0.59362549800796804</v>
      </c>
      <c r="K104" s="164">
        <f t="shared" si="49"/>
        <v>0.65975103734439844</v>
      </c>
      <c r="L104" s="162">
        <f t="shared" si="50"/>
        <v>149</v>
      </c>
      <c r="M104" s="163">
        <f t="shared" si="51"/>
        <v>159</v>
      </c>
      <c r="N104" s="164">
        <f t="shared" si="48"/>
        <v>6.7418165723626984E-5</v>
      </c>
    </row>
    <row r="105" spans="1:14" x14ac:dyDescent="0.25">
      <c r="A105" s="167" t="s">
        <v>145</v>
      </c>
      <c r="B105" s="168" t="s">
        <v>145</v>
      </c>
      <c r="C105" s="169">
        <f t="shared" ref="C105:I105" si="53">C97-SUM(C98:C104)</f>
        <v>6777</v>
      </c>
      <c r="D105" s="169">
        <f t="shared" si="53"/>
        <v>6682</v>
      </c>
      <c r="E105" s="169">
        <f t="shared" si="53"/>
        <v>2286</v>
      </c>
      <c r="F105" s="169">
        <f t="shared" ref="F105" si="54">F97-SUM(F98:F104)</f>
        <v>5941</v>
      </c>
      <c r="G105" s="169">
        <f t="shared" si="53"/>
        <v>5941</v>
      </c>
      <c r="H105" s="169">
        <f t="shared" si="53"/>
        <v>7697</v>
      </c>
      <c r="I105" s="169">
        <f t="shared" si="53"/>
        <v>7929</v>
      </c>
      <c r="J105" s="171">
        <f t="shared" si="52"/>
        <v>3.0141613615694451E-2</v>
      </c>
      <c r="K105" s="170">
        <f t="shared" si="49"/>
        <v>0.18662077222388507</v>
      </c>
      <c r="L105" s="168">
        <f>I105-H105</f>
        <v>232</v>
      </c>
      <c r="M105" s="169">
        <f t="shared" si="51"/>
        <v>1247</v>
      </c>
      <c r="N105" s="170">
        <f t="shared" si="48"/>
        <v>1.3363965900565959E-3</v>
      </c>
    </row>
    <row r="106" spans="1:14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2"/>
      <c r="J106" s="152"/>
      <c r="K106" s="152"/>
      <c r="L106" s="152"/>
      <c r="M106" s="151"/>
      <c r="N106" s="151"/>
    </row>
    <row r="107" spans="1:14" x14ac:dyDescent="0.25">
      <c r="A107" s="1"/>
      <c r="B107" s="154" t="s">
        <v>68</v>
      </c>
      <c r="C107" s="176">
        <v>162087</v>
      </c>
      <c r="D107" s="176">
        <v>157398</v>
      </c>
      <c r="E107" s="176">
        <v>80884</v>
      </c>
      <c r="F107" s="176">
        <v>212915</v>
      </c>
      <c r="G107" s="176">
        <v>212915</v>
      </c>
      <c r="H107" s="176">
        <v>265187</v>
      </c>
      <c r="I107" s="176">
        <v>257114</v>
      </c>
      <c r="J107" s="177">
        <f>IFERROR(I107/H107-1,"-")</f>
        <v>-3.0442668758272506E-2</v>
      </c>
      <c r="K107" s="177">
        <f>IFERROR(I107/D107-1,"-")</f>
        <v>0.63352774495228648</v>
      </c>
      <c r="L107" s="176">
        <f>I107-H107</f>
        <v>-8073</v>
      </c>
      <c r="M107" s="176">
        <f>I107-D107</f>
        <v>99716</v>
      </c>
      <c r="N107" s="177">
        <f t="shared" ref="N107:N119" si="55">I107/I$9</f>
        <v>4.3335385654661572E-2</v>
      </c>
    </row>
    <row r="108" spans="1:14" x14ac:dyDescent="0.25">
      <c r="A108" s="1" t="s">
        <v>96</v>
      </c>
      <c r="B108" s="157" t="s">
        <v>97</v>
      </c>
      <c r="C108" s="158">
        <v>32013</v>
      </c>
      <c r="D108" s="158">
        <v>32377</v>
      </c>
      <c r="E108" s="158">
        <v>31220</v>
      </c>
      <c r="F108" s="158">
        <v>50544</v>
      </c>
      <c r="G108" s="158">
        <v>50544</v>
      </c>
      <c r="H108" s="158">
        <v>56672</v>
      </c>
      <c r="I108" s="158">
        <v>51938</v>
      </c>
      <c r="J108" s="160">
        <f>IFERROR(I108/H108-1,"-")</f>
        <v>-8.3533314511575418E-2</v>
      </c>
      <c r="K108" s="159">
        <f t="shared" ref="K108:K119" si="56">IFERROR(I108/D108-1,"-")</f>
        <v>0.60416344936220145</v>
      </c>
      <c r="L108" s="157">
        <f t="shared" ref="L108:L118" si="57">I108-H108</f>
        <v>-4734</v>
      </c>
      <c r="M108" s="158">
        <f t="shared" ref="M108:M119" si="58">I108-D108</f>
        <v>19561</v>
      </c>
      <c r="N108" s="159">
        <f t="shared" si="55"/>
        <v>8.7539117283843455E-3</v>
      </c>
    </row>
    <row r="109" spans="1:14" x14ac:dyDescent="0.25">
      <c r="A109" s="161" t="s">
        <v>103</v>
      </c>
      <c r="B109" s="162" t="s">
        <v>103</v>
      </c>
      <c r="C109" s="163">
        <v>14052</v>
      </c>
      <c r="D109" s="163">
        <v>12216</v>
      </c>
      <c r="E109" s="163">
        <v>3960</v>
      </c>
      <c r="F109" s="163">
        <v>17277</v>
      </c>
      <c r="G109" s="163">
        <v>17277</v>
      </c>
      <c r="H109" s="163">
        <v>19826</v>
      </c>
      <c r="I109" s="163">
        <v>16795</v>
      </c>
      <c r="J109" s="165">
        <f>IFERROR(I109/H109-1,"-")</f>
        <v>-0.15288005649147585</v>
      </c>
      <c r="K109" s="164">
        <f t="shared" si="56"/>
        <v>0.37483628028814664</v>
      </c>
      <c r="L109" s="162">
        <f t="shared" si="57"/>
        <v>-3031</v>
      </c>
      <c r="M109" s="163">
        <f t="shared" si="58"/>
        <v>4579</v>
      </c>
      <c r="N109" s="164">
        <f t="shared" si="55"/>
        <v>2.8307202333207881E-3</v>
      </c>
    </row>
    <row r="110" spans="1:14" x14ac:dyDescent="0.25">
      <c r="A110" s="161" t="s">
        <v>100</v>
      </c>
      <c r="B110" s="162" t="s">
        <v>100</v>
      </c>
      <c r="C110" s="163">
        <v>17961</v>
      </c>
      <c r="D110" s="163">
        <v>20161</v>
      </c>
      <c r="E110" s="163">
        <v>27260</v>
      </c>
      <c r="F110" s="163">
        <v>33267</v>
      </c>
      <c r="G110" s="163">
        <v>33267</v>
      </c>
      <c r="H110" s="163">
        <v>36846</v>
      </c>
      <c r="I110" s="163">
        <v>35143</v>
      </c>
      <c r="J110" s="165">
        <f>IFERROR(I110/H110-1,"-")</f>
        <v>-4.6219399663464111E-2</v>
      </c>
      <c r="K110" s="164">
        <f t="shared" si="56"/>
        <v>0.74311790089777285</v>
      </c>
      <c r="L110" s="162">
        <f t="shared" si="57"/>
        <v>-1703</v>
      </c>
      <c r="M110" s="163">
        <f t="shared" si="58"/>
        <v>14982</v>
      </c>
      <c r="N110" s="164">
        <f t="shared" si="55"/>
        <v>5.9231914950635574E-3</v>
      </c>
    </row>
    <row r="111" spans="1:14" x14ac:dyDescent="0.25">
      <c r="A111" s="1"/>
      <c r="B111" s="157" t="s">
        <v>107</v>
      </c>
      <c r="C111" s="158">
        <v>130074</v>
      </c>
      <c r="D111" s="158">
        <v>125021</v>
      </c>
      <c r="E111" s="158">
        <v>49664</v>
      </c>
      <c r="F111" s="158">
        <v>162371</v>
      </c>
      <c r="G111" s="158">
        <v>162371</v>
      </c>
      <c r="H111" s="158">
        <v>208515</v>
      </c>
      <c r="I111" s="158">
        <v>205176</v>
      </c>
      <c r="J111" s="160">
        <f>IFERROR(I111/H111-1,"-")</f>
        <v>-1.6013236457808833E-2</v>
      </c>
      <c r="K111" s="159">
        <f t="shared" si="56"/>
        <v>0.64113228977531778</v>
      </c>
      <c r="L111" s="157">
        <f t="shared" si="57"/>
        <v>-3339</v>
      </c>
      <c r="M111" s="158">
        <f t="shared" si="58"/>
        <v>80155</v>
      </c>
      <c r="N111" s="159">
        <f t="shared" si="55"/>
        <v>3.4581473926277223E-2</v>
      </c>
    </row>
    <row r="112" spans="1:14" s="56" customFormat="1" x14ac:dyDescent="0.25">
      <c r="B112" s="162" t="s">
        <v>110</v>
      </c>
      <c r="C112" s="163">
        <v>71205</v>
      </c>
      <c r="D112" s="163">
        <v>68426</v>
      </c>
      <c r="E112" s="163">
        <v>26785</v>
      </c>
      <c r="F112" s="163">
        <v>98244</v>
      </c>
      <c r="G112" s="163">
        <v>98244</v>
      </c>
      <c r="H112" s="163">
        <v>136095</v>
      </c>
      <c r="I112" s="163">
        <v>127377</v>
      </c>
      <c r="J112" s="165">
        <f t="shared" ref="J112:J119" si="59">IFERROR(I112/H112-1,"-")</f>
        <v>-6.4058194643447641E-2</v>
      </c>
      <c r="K112" s="164">
        <f t="shared" si="56"/>
        <v>0.86152924327010205</v>
      </c>
      <c r="L112" s="162">
        <f t="shared" si="57"/>
        <v>-8718</v>
      </c>
      <c r="M112" s="163">
        <f t="shared" si="58"/>
        <v>58951</v>
      </c>
      <c r="N112" s="164">
        <f t="shared" si="55"/>
        <v>2.1468809238446084E-2</v>
      </c>
    </row>
    <row r="113" spans="1:14" s="56" customFormat="1" x14ac:dyDescent="0.25">
      <c r="B113" s="162" t="s">
        <v>113</v>
      </c>
      <c r="C113" s="163">
        <v>14480</v>
      </c>
      <c r="D113" s="163">
        <v>11023</v>
      </c>
      <c r="E113" s="163">
        <v>3500</v>
      </c>
      <c r="F113" s="163">
        <v>7111</v>
      </c>
      <c r="G113" s="163">
        <v>7111</v>
      </c>
      <c r="H113" s="163">
        <v>9135</v>
      </c>
      <c r="I113" s="163">
        <v>9001</v>
      </c>
      <c r="J113" s="165">
        <f t="shared" si="59"/>
        <v>-1.4668856048166368E-2</v>
      </c>
      <c r="K113" s="164">
        <f t="shared" si="56"/>
        <v>-0.18343463666878346</v>
      </c>
      <c r="L113" s="162">
        <f t="shared" si="57"/>
        <v>-134</v>
      </c>
      <c r="M113" s="163">
        <f t="shared" si="58"/>
        <v>-2022</v>
      </c>
      <c r="N113" s="164">
        <f t="shared" si="55"/>
        <v>1.5170772741959161E-3</v>
      </c>
    </row>
    <row r="114" spans="1:14" x14ac:dyDescent="0.25">
      <c r="A114" s="1"/>
      <c r="B114" s="162" t="s">
        <v>116</v>
      </c>
      <c r="C114" s="163">
        <v>15033</v>
      </c>
      <c r="D114" s="163">
        <v>13733</v>
      </c>
      <c r="E114" s="163">
        <v>2668</v>
      </c>
      <c r="F114" s="163">
        <v>10500</v>
      </c>
      <c r="G114" s="163">
        <v>10500</v>
      </c>
      <c r="H114" s="163">
        <v>14119</v>
      </c>
      <c r="I114" s="163">
        <v>15039</v>
      </c>
      <c r="J114" s="165">
        <f t="shared" si="59"/>
        <v>6.516042212621298E-2</v>
      </c>
      <c r="K114" s="164">
        <f t="shared" si="56"/>
        <v>9.5099395616398352E-2</v>
      </c>
      <c r="L114" s="162">
        <f t="shared" si="57"/>
        <v>920</v>
      </c>
      <c r="M114" s="163">
        <f t="shared" si="58"/>
        <v>1306</v>
      </c>
      <c r="N114" s="164">
        <f t="shared" si="55"/>
        <v>2.5347544857940653E-3</v>
      </c>
    </row>
    <row r="115" spans="1:14" x14ac:dyDescent="0.25">
      <c r="A115" s="1"/>
      <c r="B115" s="162" t="s">
        <v>123</v>
      </c>
      <c r="C115" s="163">
        <v>2676</v>
      </c>
      <c r="D115" s="163">
        <v>2905</v>
      </c>
      <c r="E115" s="163">
        <v>1345</v>
      </c>
      <c r="F115" s="163">
        <v>6690</v>
      </c>
      <c r="G115" s="163">
        <v>6690</v>
      </c>
      <c r="H115" s="163">
        <v>7028</v>
      </c>
      <c r="I115" s="163">
        <v>6969</v>
      </c>
      <c r="J115" s="165">
        <f t="shared" si="59"/>
        <v>-8.3949914627204913E-3</v>
      </c>
      <c r="K115" s="164">
        <f t="shared" si="56"/>
        <v>1.3989672977624785</v>
      </c>
      <c r="L115" s="162">
        <f t="shared" si="57"/>
        <v>-59</v>
      </c>
      <c r="M115" s="163">
        <f t="shared" si="58"/>
        <v>4064</v>
      </c>
      <c r="N115" s="164">
        <f t="shared" si="55"/>
        <v>1.1745929923198911E-3</v>
      </c>
    </row>
    <row r="116" spans="1:14" x14ac:dyDescent="0.25">
      <c r="A116" s="1"/>
      <c r="B116" s="162" t="s">
        <v>119</v>
      </c>
      <c r="C116" s="163">
        <v>4193</v>
      </c>
      <c r="D116" s="163">
        <v>4261</v>
      </c>
      <c r="E116" s="163">
        <v>3107</v>
      </c>
      <c r="F116" s="163">
        <v>5858</v>
      </c>
      <c r="G116" s="163">
        <v>5858</v>
      </c>
      <c r="H116" s="163">
        <v>5819</v>
      </c>
      <c r="I116" s="163">
        <v>5612</v>
      </c>
      <c r="J116" s="165">
        <f t="shared" si="59"/>
        <v>-3.5573122529644285E-2</v>
      </c>
      <c r="K116" s="164">
        <f t="shared" si="56"/>
        <v>0.3170617226003285</v>
      </c>
      <c r="L116" s="162">
        <f t="shared" si="57"/>
        <v>-207</v>
      </c>
      <c r="M116" s="163">
        <f t="shared" si="58"/>
        <v>1351</v>
      </c>
      <c r="N116" s="164">
        <f t="shared" si="55"/>
        <v>9.4587686510248662E-4</v>
      </c>
    </row>
    <row r="117" spans="1:14" x14ac:dyDescent="0.25">
      <c r="A117" s="1"/>
      <c r="B117" s="162" t="s">
        <v>128</v>
      </c>
      <c r="C117" s="163">
        <v>796</v>
      </c>
      <c r="D117" s="163">
        <v>854</v>
      </c>
      <c r="E117" s="163">
        <v>459</v>
      </c>
      <c r="F117" s="163">
        <v>1282</v>
      </c>
      <c r="G117" s="163">
        <v>1282</v>
      </c>
      <c r="H117" s="163">
        <v>1442</v>
      </c>
      <c r="I117" s="163">
        <v>1358</v>
      </c>
      <c r="J117" s="165">
        <f t="shared" si="59"/>
        <v>-5.8252427184465994E-2</v>
      </c>
      <c r="K117" s="164">
        <f t="shared" si="56"/>
        <v>0.5901639344262295</v>
      </c>
      <c r="L117" s="162">
        <f t="shared" si="57"/>
        <v>-84</v>
      </c>
      <c r="M117" s="163">
        <f t="shared" si="58"/>
        <v>504</v>
      </c>
      <c r="N117" s="164">
        <f t="shared" si="55"/>
        <v>2.2888467263171362E-4</v>
      </c>
    </row>
    <row r="118" spans="1:14" x14ac:dyDescent="0.25">
      <c r="A118" s="161" t="s">
        <v>144</v>
      </c>
      <c r="B118" s="162" t="s">
        <v>131</v>
      </c>
      <c r="C118" s="163">
        <v>1903</v>
      </c>
      <c r="D118" s="163">
        <v>1624</v>
      </c>
      <c r="E118" s="163">
        <v>1176</v>
      </c>
      <c r="F118" s="163">
        <v>1034</v>
      </c>
      <c r="G118" s="163">
        <v>1034</v>
      </c>
      <c r="H118" s="163">
        <v>908</v>
      </c>
      <c r="I118" s="163">
        <v>1609</v>
      </c>
      <c r="J118" s="165">
        <f t="shared" si="59"/>
        <v>0.77202643171806162</v>
      </c>
      <c r="K118" s="164">
        <f t="shared" si="56"/>
        <v>-9.2364532019704182E-3</v>
      </c>
      <c r="L118" s="162">
        <f t="shared" si="57"/>
        <v>701</v>
      </c>
      <c r="M118" s="163">
        <f t="shared" si="58"/>
        <v>-15</v>
      </c>
      <c r="N118" s="164">
        <f t="shared" si="55"/>
        <v>2.7118957162328952E-4</v>
      </c>
    </row>
    <row r="119" spans="1:14" x14ac:dyDescent="0.25">
      <c r="A119" s="167" t="s">
        <v>145</v>
      </c>
      <c r="B119" s="168" t="s">
        <v>145</v>
      </c>
      <c r="C119" s="169">
        <f t="shared" ref="C119:I119" si="60">C111-SUM(C112:C118)</f>
        <v>19788</v>
      </c>
      <c r="D119" s="169">
        <f t="shared" si="60"/>
        <v>22195</v>
      </c>
      <c r="E119" s="169">
        <f t="shared" si="60"/>
        <v>10624</v>
      </c>
      <c r="F119" s="169">
        <f t="shared" ref="F119" si="61">F111-SUM(F112:F118)</f>
        <v>31652</v>
      </c>
      <c r="G119" s="169">
        <f t="shared" si="60"/>
        <v>31652</v>
      </c>
      <c r="H119" s="169">
        <f t="shared" si="60"/>
        <v>33969</v>
      </c>
      <c r="I119" s="169">
        <f t="shared" si="60"/>
        <v>38211</v>
      </c>
      <c r="J119" s="171">
        <f t="shared" si="59"/>
        <v>0.12487856575112599</v>
      </c>
      <c r="K119" s="170">
        <f t="shared" si="56"/>
        <v>0.72160396485694966</v>
      </c>
      <c r="L119" s="168">
        <f>I119-H119</f>
        <v>4242</v>
      </c>
      <c r="M119" s="169">
        <f t="shared" si="58"/>
        <v>16016</v>
      </c>
      <c r="N119" s="170">
        <f t="shared" si="55"/>
        <v>6.4402888261637769E-3</v>
      </c>
    </row>
    <row r="120" spans="1:14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2"/>
      <c r="J120" s="152"/>
      <c r="K120" s="152"/>
      <c r="L120" s="152"/>
      <c r="M120" s="151"/>
      <c r="N120" s="151"/>
    </row>
    <row r="121" spans="1:14" x14ac:dyDescent="0.25">
      <c r="A121" s="1"/>
      <c r="B121" s="154" t="s">
        <v>68</v>
      </c>
      <c r="C121" s="176">
        <v>220715</v>
      </c>
      <c r="D121" s="176">
        <v>207689</v>
      </c>
      <c r="E121" s="176">
        <v>88357</v>
      </c>
      <c r="F121" s="176">
        <v>214003</v>
      </c>
      <c r="G121" s="176">
        <v>214003</v>
      </c>
      <c r="H121" s="176">
        <v>227894</v>
      </c>
      <c r="I121" s="176">
        <v>235885</v>
      </c>
      <c r="J121" s="177">
        <f>IFERROR(I121/H121-1,"-")</f>
        <v>3.5064547552809744E-2</v>
      </c>
      <c r="K121" s="177">
        <f>IFERROR(I121/D121-1,"-")</f>
        <v>0.13576068063306201</v>
      </c>
      <c r="L121" s="176">
        <f>I121-H121</f>
        <v>7991</v>
      </c>
      <c r="M121" s="176">
        <f>I121-D121</f>
        <v>28196</v>
      </c>
      <c r="N121" s="177">
        <f t="shared" ref="N121:N133" si="62">I121/I$9</f>
        <v>3.9757335054294379E-2</v>
      </c>
    </row>
    <row r="122" spans="1:14" x14ac:dyDescent="0.25">
      <c r="A122" s="1" t="s">
        <v>96</v>
      </c>
      <c r="B122" s="157" t="s">
        <v>97</v>
      </c>
      <c r="C122" s="158">
        <v>128913</v>
      </c>
      <c r="D122" s="158">
        <v>112924</v>
      </c>
      <c r="E122" s="158">
        <v>50210</v>
      </c>
      <c r="F122" s="158">
        <v>127727</v>
      </c>
      <c r="G122" s="158">
        <v>127727</v>
      </c>
      <c r="H122" s="158">
        <v>140211</v>
      </c>
      <c r="I122" s="158">
        <v>147395</v>
      </c>
      <c r="J122" s="160">
        <f>IFERROR(I122/H122-1,"-")</f>
        <v>5.1237064139047606E-2</v>
      </c>
      <c r="K122" s="159">
        <f t="shared" ref="K122:K133" si="63">IFERROR(I122/D122-1,"-")</f>
        <v>0.305258403882257</v>
      </c>
      <c r="L122" s="157">
        <f t="shared" ref="L122:L132" si="64">I122-H122</f>
        <v>7184</v>
      </c>
      <c r="M122" s="158">
        <f t="shared" ref="M122:M133" si="65">I122-D122</f>
        <v>34471</v>
      </c>
      <c r="N122" s="159">
        <f t="shared" si="62"/>
        <v>2.4842751342084999E-2</v>
      </c>
    </row>
    <row r="123" spans="1:14" x14ac:dyDescent="0.25">
      <c r="A123" s="161" t="s">
        <v>103</v>
      </c>
      <c r="B123" s="162" t="s">
        <v>103</v>
      </c>
      <c r="C123" s="163">
        <v>71449</v>
      </c>
      <c r="D123" s="163">
        <v>56333</v>
      </c>
      <c r="E123" s="163">
        <v>22473</v>
      </c>
      <c r="F123" s="163">
        <v>65749</v>
      </c>
      <c r="G123" s="163">
        <v>65749</v>
      </c>
      <c r="H123" s="163">
        <v>62558</v>
      </c>
      <c r="I123" s="163">
        <v>70186</v>
      </c>
      <c r="J123" s="165">
        <f>IFERROR(I123/H123-1,"-")</f>
        <v>0.12193484446433711</v>
      </c>
      <c r="K123" s="164">
        <f t="shared" si="63"/>
        <v>0.2459126977082704</v>
      </c>
      <c r="L123" s="162">
        <f t="shared" si="64"/>
        <v>7628</v>
      </c>
      <c r="M123" s="163">
        <f t="shared" si="65"/>
        <v>13853</v>
      </c>
      <c r="N123" s="164">
        <f t="shared" si="62"/>
        <v>1.1829528448696209E-2</v>
      </c>
    </row>
    <row r="124" spans="1:14" x14ac:dyDescent="0.25">
      <c r="A124" s="161" t="s">
        <v>100</v>
      </c>
      <c r="B124" s="162" t="s">
        <v>100</v>
      </c>
      <c r="C124" s="163">
        <v>57464</v>
      </c>
      <c r="D124" s="163">
        <v>56591</v>
      </c>
      <c r="E124" s="163">
        <v>27737</v>
      </c>
      <c r="F124" s="163">
        <v>61978</v>
      </c>
      <c r="G124" s="163">
        <v>61978</v>
      </c>
      <c r="H124" s="163">
        <v>77653</v>
      </c>
      <c r="I124" s="163">
        <v>77209</v>
      </c>
      <c r="J124" s="165">
        <f>IFERROR(I124/H124-1,"-")</f>
        <v>-5.7177443241085424E-3</v>
      </c>
      <c r="K124" s="164">
        <f t="shared" si="63"/>
        <v>0.36433355127140366</v>
      </c>
      <c r="L124" s="162">
        <f t="shared" si="64"/>
        <v>-444</v>
      </c>
      <c r="M124" s="163">
        <f t="shared" si="65"/>
        <v>20618</v>
      </c>
      <c r="N124" s="164">
        <f t="shared" si="62"/>
        <v>1.301322289338879E-2</v>
      </c>
    </row>
    <row r="125" spans="1:14" x14ac:dyDescent="0.25">
      <c r="A125" s="1"/>
      <c r="B125" s="157" t="s">
        <v>107</v>
      </c>
      <c r="C125" s="158">
        <v>91802</v>
      </c>
      <c r="D125" s="158">
        <v>94765</v>
      </c>
      <c r="E125" s="158">
        <v>38147</v>
      </c>
      <c r="F125" s="158">
        <v>86276</v>
      </c>
      <c r="G125" s="158">
        <v>86276</v>
      </c>
      <c r="H125" s="158">
        <v>87683</v>
      </c>
      <c r="I125" s="158">
        <v>88490</v>
      </c>
      <c r="J125" s="160">
        <f>IFERROR(I125/H125-1,"-")</f>
        <v>9.2036084531779139E-3</v>
      </c>
      <c r="K125" s="159">
        <f t="shared" si="63"/>
        <v>-6.6216430116604275E-2</v>
      </c>
      <c r="L125" s="157">
        <f t="shared" si="64"/>
        <v>807</v>
      </c>
      <c r="M125" s="158">
        <f t="shared" si="65"/>
        <v>-6275</v>
      </c>
      <c r="N125" s="159">
        <f t="shared" si="62"/>
        <v>1.4914583712209379E-2</v>
      </c>
    </row>
    <row r="126" spans="1:14" s="56" customFormat="1" x14ac:dyDescent="0.25">
      <c r="B126" s="162" t="s">
        <v>110</v>
      </c>
      <c r="C126" s="163">
        <v>11532</v>
      </c>
      <c r="D126" s="163">
        <v>10003</v>
      </c>
      <c r="E126" s="163">
        <v>3752</v>
      </c>
      <c r="F126" s="163">
        <v>9269</v>
      </c>
      <c r="G126" s="163">
        <v>9269</v>
      </c>
      <c r="H126" s="163">
        <v>11319</v>
      </c>
      <c r="I126" s="163">
        <v>10285</v>
      </c>
      <c r="J126" s="165">
        <f t="shared" ref="J126:J133" si="66">IFERROR(I126/H126-1,"-")</f>
        <v>-9.135082604470357E-2</v>
      </c>
      <c r="K126" s="164">
        <f t="shared" si="63"/>
        <v>2.8191542537238767E-2</v>
      </c>
      <c r="L126" s="162">
        <f t="shared" si="64"/>
        <v>-1034</v>
      </c>
      <c r="M126" s="163">
        <f t="shared" si="65"/>
        <v>282</v>
      </c>
      <c r="N126" s="164">
        <f t="shared" si="62"/>
        <v>1.7334895861687589E-3</v>
      </c>
    </row>
    <row r="127" spans="1:14" s="56" customFormat="1" x14ac:dyDescent="0.25">
      <c r="B127" s="162" t="s">
        <v>113</v>
      </c>
      <c r="C127" s="163">
        <v>10333</v>
      </c>
      <c r="D127" s="163">
        <v>9150</v>
      </c>
      <c r="E127" s="163">
        <v>3945</v>
      </c>
      <c r="F127" s="163">
        <v>9965</v>
      </c>
      <c r="G127" s="163">
        <v>9965</v>
      </c>
      <c r="H127" s="163">
        <v>12412</v>
      </c>
      <c r="I127" s="163">
        <v>12233</v>
      </c>
      <c r="J127" s="165">
        <f t="shared" si="66"/>
        <v>-1.4421527553980074E-2</v>
      </c>
      <c r="K127" s="164">
        <f t="shared" si="63"/>
        <v>0.33693989071038244</v>
      </c>
      <c r="L127" s="162">
        <f t="shared" si="64"/>
        <v>-179</v>
      </c>
      <c r="M127" s="163">
        <f t="shared" si="65"/>
        <v>3083</v>
      </c>
      <c r="N127" s="164">
        <f t="shared" si="62"/>
        <v>2.0618160532428222E-3</v>
      </c>
    </row>
    <row r="128" spans="1:14" x14ac:dyDescent="0.25">
      <c r="A128" s="1"/>
      <c r="B128" s="162" t="s">
        <v>116</v>
      </c>
      <c r="C128" s="163">
        <v>6382</v>
      </c>
      <c r="D128" s="163">
        <v>6593</v>
      </c>
      <c r="E128" s="163">
        <v>2667</v>
      </c>
      <c r="F128" s="163">
        <v>7987</v>
      </c>
      <c r="G128" s="163">
        <v>7987</v>
      </c>
      <c r="H128" s="163">
        <v>8587</v>
      </c>
      <c r="I128" s="163">
        <v>8241</v>
      </c>
      <c r="J128" s="165">
        <f t="shared" si="66"/>
        <v>-4.0293466868522199E-2</v>
      </c>
      <c r="K128" s="164">
        <f t="shared" si="63"/>
        <v>0.24996208099499473</v>
      </c>
      <c r="L128" s="162">
        <f t="shared" si="64"/>
        <v>-346</v>
      </c>
      <c r="M128" s="163">
        <f t="shared" si="65"/>
        <v>1648</v>
      </c>
      <c r="N128" s="164">
        <f t="shared" si="62"/>
        <v>1.3889827593210249E-3</v>
      </c>
    </row>
    <row r="129" spans="1:14" x14ac:dyDescent="0.25">
      <c r="A129" s="1"/>
      <c r="B129" s="162" t="s">
        <v>123</v>
      </c>
      <c r="C129" s="163">
        <v>1589</v>
      </c>
      <c r="D129" s="163">
        <v>1561</v>
      </c>
      <c r="E129" s="163">
        <v>708</v>
      </c>
      <c r="F129" s="163">
        <v>2388</v>
      </c>
      <c r="G129" s="163">
        <v>2388</v>
      </c>
      <c r="H129" s="163">
        <v>2480</v>
      </c>
      <c r="I129" s="163">
        <v>2251</v>
      </c>
      <c r="J129" s="165">
        <f t="shared" si="66"/>
        <v>-9.2338709677419306E-2</v>
      </c>
      <c r="K129" s="164">
        <f t="shared" si="63"/>
        <v>0.44202434336963492</v>
      </c>
      <c r="L129" s="162">
        <f t="shared" si="64"/>
        <v>-229</v>
      </c>
      <c r="M129" s="163">
        <f t="shared" si="65"/>
        <v>690</v>
      </c>
      <c r="N129" s="164">
        <f t="shared" si="62"/>
        <v>3.7939572760971085E-4</v>
      </c>
    </row>
    <row r="130" spans="1:14" x14ac:dyDescent="0.25">
      <c r="A130" s="1"/>
      <c r="B130" s="162" t="s">
        <v>119</v>
      </c>
      <c r="C130" s="163">
        <v>1718</v>
      </c>
      <c r="D130" s="163">
        <v>1400</v>
      </c>
      <c r="E130" s="163">
        <v>717</v>
      </c>
      <c r="F130" s="163">
        <v>1668</v>
      </c>
      <c r="G130" s="163">
        <v>1668</v>
      </c>
      <c r="H130" s="163">
        <v>1815</v>
      </c>
      <c r="I130" s="163">
        <v>1883</v>
      </c>
      <c r="J130" s="165">
        <f t="shared" si="66"/>
        <v>3.746556473829199E-2</v>
      </c>
      <c r="K130" s="164">
        <f t="shared" si="63"/>
        <v>0.34499999999999997</v>
      </c>
      <c r="L130" s="162">
        <f t="shared" si="64"/>
        <v>68</v>
      </c>
      <c r="M130" s="163">
        <f t="shared" si="65"/>
        <v>483</v>
      </c>
      <c r="N130" s="164">
        <f t="shared" si="62"/>
        <v>3.1737101514397401E-4</v>
      </c>
    </row>
    <row r="131" spans="1:14" x14ac:dyDescent="0.25">
      <c r="A131" s="1"/>
      <c r="B131" s="162" t="s">
        <v>128</v>
      </c>
      <c r="C131" s="163">
        <v>1610</v>
      </c>
      <c r="D131" s="163">
        <v>1498</v>
      </c>
      <c r="E131" s="163">
        <v>706</v>
      </c>
      <c r="F131" s="163">
        <v>984</v>
      </c>
      <c r="G131" s="163">
        <v>984</v>
      </c>
      <c r="H131" s="163">
        <v>1213</v>
      </c>
      <c r="I131" s="163">
        <v>1262</v>
      </c>
      <c r="J131" s="165">
        <f t="shared" si="66"/>
        <v>4.0395713107996611E-2</v>
      </c>
      <c r="K131" s="164">
        <f t="shared" si="63"/>
        <v>-0.157543391188251</v>
      </c>
      <c r="L131" s="162">
        <f t="shared" si="64"/>
        <v>49</v>
      </c>
      <c r="M131" s="163">
        <f t="shared" si="65"/>
        <v>-236</v>
      </c>
      <c r="N131" s="164">
        <f t="shared" si="62"/>
        <v>2.1270431285804313E-4</v>
      </c>
    </row>
    <row r="132" spans="1:14" x14ac:dyDescent="0.25">
      <c r="A132" s="161" t="s">
        <v>144</v>
      </c>
      <c r="B132" s="162" t="s">
        <v>131</v>
      </c>
      <c r="C132" s="163">
        <v>2873</v>
      </c>
      <c r="D132" s="163">
        <v>2376</v>
      </c>
      <c r="E132" s="163">
        <v>1111</v>
      </c>
      <c r="F132" s="163">
        <v>1591</v>
      </c>
      <c r="G132" s="163">
        <v>1591</v>
      </c>
      <c r="H132" s="163">
        <v>2191</v>
      </c>
      <c r="I132" s="163">
        <v>2148</v>
      </c>
      <c r="J132" s="165">
        <f t="shared" si="66"/>
        <v>-1.9625741670470154E-2</v>
      </c>
      <c r="K132" s="164">
        <f t="shared" si="63"/>
        <v>-9.5959595959595911E-2</v>
      </c>
      <c r="L132" s="162">
        <f t="shared" si="64"/>
        <v>-43</v>
      </c>
      <c r="M132" s="163">
        <f t="shared" si="65"/>
        <v>-228</v>
      </c>
      <c r="N132" s="164">
        <f t="shared" si="62"/>
        <v>3.6203554993587692E-4</v>
      </c>
    </row>
    <row r="133" spans="1:14" x14ac:dyDescent="0.25">
      <c r="A133" s="167" t="s">
        <v>145</v>
      </c>
      <c r="B133" s="168" t="s">
        <v>145</v>
      </c>
      <c r="C133" s="169">
        <f t="shared" ref="C133:I133" si="67">C125-SUM(C126:C132)</f>
        <v>55765</v>
      </c>
      <c r="D133" s="169">
        <f t="shared" si="67"/>
        <v>62184</v>
      </c>
      <c r="E133" s="169">
        <f t="shared" si="67"/>
        <v>24541</v>
      </c>
      <c r="F133" s="169">
        <f t="shared" ref="F133" si="68">F125-SUM(F126:F132)</f>
        <v>52424</v>
      </c>
      <c r="G133" s="169">
        <f t="shared" si="67"/>
        <v>52424</v>
      </c>
      <c r="H133" s="169">
        <f t="shared" si="67"/>
        <v>47666</v>
      </c>
      <c r="I133" s="169">
        <f t="shared" si="67"/>
        <v>50187</v>
      </c>
      <c r="J133" s="171">
        <f t="shared" si="66"/>
        <v>5.2888851592330033E-2</v>
      </c>
      <c r="K133" s="170">
        <f t="shared" si="63"/>
        <v>-0.192927441142416</v>
      </c>
      <c r="L133" s="168">
        <f>I133-H133</f>
        <v>2521</v>
      </c>
      <c r="M133" s="169">
        <f t="shared" si="65"/>
        <v>-11997</v>
      </c>
      <c r="N133" s="170">
        <f t="shared" si="62"/>
        <v>8.4587887079291685E-3</v>
      </c>
    </row>
    <row r="134" spans="1:14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2"/>
      <c r="J134" s="152"/>
      <c r="K134" s="152"/>
      <c r="L134" s="152"/>
      <c r="M134" s="151"/>
      <c r="N134" s="151"/>
    </row>
    <row r="135" spans="1:14" x14ac:dyDescent="0.25">
      <c r="A135" s="1"/>
      <c r="B135" s="154" t="s">
        <v>68</v>
      </c>
      <c r="C135" s="176">
        <v>304991</v>
      </c>
      <c r="D135" s="176">
        <v>275002</v>
      </c>
      <c r="E135" s="176">
        <v>100038</v>
      </c>
      <c r="F135" s="176">
        <v>277654</v>
      </c>
      <c r="G135" s="176">
        <v>277654</v>
      </c>
      <c r="H135" s="176">
        <v>303371</v>
      </c>
      <c r="I135" s="176">
        <v>314826</v>
      </c>
      <c r="J135" s="177">
        <f>IFERROR(I135/H135-1,"-")</f>
        <v>3.7759047502892606E-2</v>
      </c>
      <c r="K135" s="177">
        <f>IFERROR(I135/D135-1,"-")</f>
        <v>0.14481349226551088</v>
      </c>
      <c r="L135" s="176">
        <f>I135-H135</f>
        <v>11455</v>
      </c>
      <c r="M135" s="176">
        <f>I135-D135</f>
        <v>39824</v>
      </c>
      <c r="N135" s="177">
        <f t="shared" ref="N135:N147" si="69">I135/I$9</f>
        <v>5.3062478605266472E-2</v>
      </c>
    </row>
    <row r="136" spans="1:14" x14ac:dyDescent="0.25">
      <c r="A136" s="1" t="s">
        <v>96</v>
      </c>
      <c r="B136" s="157" t="s">
        <v>97</v>
      </c>
      <c r="C136" s="158">
        <v>53487</v>
      </c>
      <c r="D136" s="158">
        <v>47390</v>
      </c>
      <c r="E136" s="158">
        <v>21400</v>
      </c>
      <c r="F136" s="158">
        <v>29511</v>
      </c>
      <c r="G136" s="158">
        <v>29511</v>
      </c>
      <c r="H136" s="158">
        <v>32816</v>
      </c>
      <c r="I136" s="158">
        <v>30131</v>
      </c>
      <c r="J136" s="160">
        <f>IFERROR(I136/H136-1,"-")</f>
        <v>-8.1819843978547024E-2</v>
      </c>
      <c r="K136" s="159">
        <f t="shared" ref="K136:K147" si="70">IFERROR(I136/D136-1,"-")</f>
        <v>-0.3641907575437856</v>
      </c>
      <c r="L136" s="157">
        <f t="shared" ref="L136:L146" si="71">I136-H136</f>
        <v>-2685</v>
      </c>
      <c r="M136" s="158">
        <f t="shared" ref="M136:M147" si="72">I136-D136</f>
        <v>-17259</v>
      </c>
      <c r="N136" s="159">
        <f t="shared" si="69"/>
        <v>5.078441878546512E-3</v>
      </c>
    </row>
    <row r="137" spans="1:14" x14ac:dyDescent="0.25">
      <c r="A137" s="161" t="s">
        <v>103</v>
      </c>
      <c r="B137" s="162" t="s">
        <v>103</v>
      </c>
      <c r="C137" s="163">
        <v>38146</v>
      </c>
      <c r="D137" s="163">
        <v>25810</v>
      </c>
      <c r="E137" s="163">
        <v>15517</v>
      </c>
      <c r="F137" s="163">
        <v>19954</v>
      </c>
      <c r="G137" s="163">
        <v>19954</v>
      </c>
      <c r="H137" s="163">
        <v>21188</v>
      </c>
      <c r="I137" s="163">
        <v>18760</v>
      </c>
      <c r="J137" s="165">
        <f>IFERROR(I137/H137-1,"-")</f>
        <v>-0.11459316594298663</v>
      </c>
      <c r="K137" s="164">
        <f t="shared" si="70"/>
        <v>-0.27314994188299113</v>
      </c>
      <c r="L137" s="162">
        <f t="shared" si="71"/>
        <v>-2428</v>
      </c>
      <c r="M137" s="163">
        <f t="shared" si="72"/>
        <v>-7050</v>
      </c>
      <c r="N137" s="164">
        <f t="shared" si="69"/>
        <v>3.1619119724381056E-3</v>
      </c>
    </row>
    <row r="138" spans="1:14" x14ac:dyDescent="0.25">
      <c r="A138" s="161" t="s">
        <v>100</v>
      </c>
      <c r="B138" s="162" t="s">
        <v>100</v>
      </c>
      <c r="C138" s="163">
        <v>15341</v>
      </c>
      <c r="D138" s="163">
        <v>21580</v>
      </c>
      <c r="E138" s="163">
        <v>5883</v>
      </c>
      <c r="F138" s="163">
        <v>9557</v>
      </c>
      <c r="G138" s="163">
        <v>9557</v>
      </c>
      <c r="H138" s="163">
        <v>11628</v>
      </c>
      <c r="I138" s="163">
        <v>11371</v>
      </c>
      <c r="J138" s="165">
        <f>IFERROR(I138/H138-1,"-")</f>
        <v>-2.2101823185414537E-2</v>
      </c>
      <c r="K138" s="164">
        <f t="shared" si="70"/>
        <v>-0.47307692307692306</v>
      </c>
      <c r="L138" s="162">
        <f t="shared" si="71"/>
        <v>-257</v>
      </c>
      <c r="M138" s="163">
        <f t="shared" si="72"/>
        <v>-10209</v>
      </c>
      <c r="N138" s="164">
        <f t="shared" si="69"/>
        <v>1.9165299061084061E-3</v>
      </c>
    </row>
    <row r="139" spans="1:14" x14ac:dyDescent="0.25">
      <c r="A139" s="1"/>
      <c r="B139" s="157" t="s">
        <v>107</v>
      </c>
      <c r="C139" s="158">
        <v>251504</v>
      </c>
      <c r="D139" s="158">
        <v>227612</v>
      </c>
      <c r="E139" s="158">
        <v>78638</v>
      </c>
      <c r="F139" s="158">
        <v>248143</v>
      </c>
      <c r="G139" s="158">
        <v>248143</v>
      </c>
      <c r="H139" s="158">
        <v>270555</v>
      </c>
      <c r="I139" s="158">
        <v>284695</v>
      </c>
      <c r="J139" s="160">
        <f>IFERROR(I139/H139-1,"-")</f>
        <v>5.2262940991665285E-2</v>
      </c>
      <c r="K139" s="159">
        <f t="shared" si="70"/>
        <v>0.25079081946470305</v>
      </c>
      <c r="L139" s="157">
        <f t="shared" si="71"/>
        <v>14140</v>
      </c>
      <c r="M139" s="158">
        <f t="shared" si="72"/>
        <v>57083</v>
      </c>
      <c r="N139" s="159">
        <f t="shared" si="69"/>
        <v>4.7984036726719963E-2</v>
      </c>
    </row>
    <row r="140" spans="1:14" s="56" customFormat="1" x14ac:dyDescent="0.25">
      <c r="B140" s="162" t="s">
        <v>110</v>
      </c>
      <c r="C140" s="163">
        <v>130988</v>
      </c>
      <c r="D140" s="163">
        <v>113071</v>
      </c>
      <c r="E140" s="163">
        <v>31838</v>
      </c>
      <c r="F140" s="163">
        <v>107572</v>
      </c>
      <c r="G140" s="163">
        <v>107572</v>
      </c>
      <c r="H140" s="163">
        <v>116947</v>
      </c>
      <c r="I140" s="163">
        <v>129219</v>
      </c>
      <c r="J140" s="165">
        <f t="shared" ref="J140:J147" si="73">IFERROR(I140/H140-1,"-")</f>
        <v>0.10493642419215532</v>
      </c>
      <c r="K140" s="164">
        <f t="shared" si="70"/>
        <v>0.14281292285378222</v>
      </c>
      <c r="L140" s="162">
        <f t="shared" si="71"/>
        <v>12272</v>
      </c>
      <c r="M140" s="163">
        <f t="shared" si="72"/>
        <v>16148</v>
      </c>
      <c r="N140" s="164">
        <f t="shared" si="69"/>
        <v>2.1779269891603389E-2</v>
      </c>
    </row>
    <row r="141" spans="1:14" s="56" customFormat="1" x14ac:dyDescent="0.25">
      <c r="B141" s="162" t="s">
        <v>113</v>
      </c>
      <c r="C141" s="163">
        <v>17294</v>
      </c>
      <c r="D141" s="163">
        <v>16158</v>
      </c>
      <c r="E141" s="163">
        <v>6246</v>
      </c>
      <c r="F141" s="163">
        <v>18180</v>
      </c>
      <c r="G141" s="163">
        <v>18180</v>
      </c>
      <c r="H141" s="163">
        <v>23774</v>
      </c>
      <c r="I141" s="163">
        <v>24458</v>
      </c>
      <c r="J141" s="165">
        <f t="shared" si="73"/>
        <v>2.8770926221923121E-2</v>
      </c>
      <c r="K141" s="164">
        <f t="shared" si="70"/>
        <v>0.51367743532615417</v>
      </c>
      <c r="L141" s="162">
        <f t="shared" si="71"/>
        <v>684</v>
      </c>
      <c r="M141" s="163">
        <f t="shared" si="72"/>
        <v>8300</v>
      </c>
      <c r="N141" s="164">
        <f t="shared" si="69"/>
        <v>4.1222837431711722E-3</v>
      </c>
    </row>
    <row r="142" spans="1:14" x14ac:dyDescent="0.25">
      <c r="A142" s="1"/>
      <c r="B142" s="162" t="s">
        <v>116</v>
      </c>
      <c r="C142" s="163">
        <v>27432</v>
      </c>
      <c r="D142" s="163">
        <v>21485</v>
      </c>
      <c r="E142" s="163">
        <v>6617</v>
      </c>
      <c r="F142" s="163">
        <v>29123</v>
      </c>
      <c r="G142" s="163">
        <v>29123</v>
      </c>
      <c r="H142" s="163">
        <v>27157</v>
      </c>
      <c r="I142" s="163">
        <v>27595</v>
      </c>
      <c r="J142" s="165">
        <f t="shared" si="73"/>
        <v>1.6128438340022866E-2</v>
      </c>
      <c r="K142" s="164">
        <f t="shared" si="70"/>
        <v>0.28438445427042125</v>
      </c>
      <c r="L142" s="162">
        <f t="shared" si="71"/>
        <v>438</v>
      </c>
      <c r="M142" s="163">
        <f t="shared" si="72"/>
        <v>6110</v>
      </c>
      <c r="N142" s="164">
        <f t="shared" si="69"/>
        <v>4.6510107078587166E-3</v>
      </c>
    </row>
    <row r="143" spans="1:14" x14ac:dyDescent="0.25">
      <c r="A143" s="1"/>
      <c r="B143" s="162" t="s">
        <v>123</v>
      </c>
      <c r="C143" s="163">
        <v>5191</v>
      </c>
      <c r="D143" s="163">
        <v>4688</v>
      </c>
      <c r="E143" s="163">
        <v>1288</v>
      </c>
      <c r="F143" s="163">
        <v>11071</v>
      </c>
      <c r="G143" s="163">
        <v>11071</v>
      </c>
      <c r="H143" s="163">
        <v>10551</v>
      </c>
      <c r="I143" s="163">
        <v>7617</v>
      </c>
      <c r="J143" s="165">
        <f t="shared" si="73"/>
        <v>-0.27807790730736426</v>
      </c>
      <c r="K143" s="164">
        <f t="shared" si="70"/>
        <v>0.62478668941979532</v>
      </c>
      <c r="L143" s="162">
        <f t="shared" si="71"/>
        <v>-2934</v>
      </c>
      <c r="M143" s="163">
        <f t="shared" si="72"/>
        <v>2929</v>
      </c>
      <c r="N143" s="164">
        <f t="shared" si="69"/>
        <v>1.2838104207921668E-3</v>
      </c>
    </row>
    <row r="144" spans="1:14" x14ac:dyDescent="0.25">
      <c r="A144" s="1"/>
      <c r="B144" s="162" t="s">
        <v>119</v>
      </c>
      <c r="C144" s="163">
        <v>4921</v>
      </c>
      <c r="D144" s="163">
        <v>4759</v>
      </c>
      <c r="E144" s="163">
        <v>2065</v>
      </c>
      <c r="F144" s="163">
        <v>5111</v>
      </c>
      <c r="G144" s="163">
        <v>5111</v>
      </c>
      <c r="H144" s="163">
        <v>6232</v>
      </c>
      <c r="I144" s="163">
        <v>6223</v>
      </c>
      <c r="J144" s="165">
        <f t="shared" si="73"/>
        <v>-1.4441591784338792E-3</v>
      </c>
      <c r="K144" s="164">
        <f t="shared" si="70"/>
        <v>0.30762765286824956</v>
      </c>
      <c r="L144" s="162">
        <f t="shared" si="71"/>
        <v>-9</v>
      </c>
      <c r="M144" s="163">
        <f t="shared" si="72"/>
        <v>1464</v>
      </c>
      <c r="N144" s="164">
        <f t="shared" si="69"/>
        <v>1.0488581132453267E-3</v>
      </c>
    </row>
    <row r="145" spans="1:14" x14ac:dyDescent="0.25">
      <c r="A145" s="1"/>
      <c r="B145" s="162" t="s">
        <v>128</v>
      </c>
      <c r="C145" s="163">
        <v>2164</v>
      </c>
      <c r="D145" s="163">
        <v>2562</v>
      </c>
      <c r="E145" s="163">
        <v>2366</v>
      </c>
      <c r="F145" s="163">
        <v>3341</v>
      </c>
      <c r="G145" s="163">
        <v>3341</v>
      </c>
      <c r="H145" s="163">
        <v>3674</v>
      </c>
      <c r="I145" s="163">
        <v>3407</v>
      </c>
      <c r="J145" s="165">
        <f t="shared" si="73"/>
        <v>-7.2672836145890041E-2</v>
      </c>
      <c r="K145" s="164">
        <f t="shared" si="70"/>
        <v>0.32982045277127248</v>
      </c>
      <c r="L145" s="162">
        <f t="shared" si="71"/>
        <v>-267</v>
      </c>
      <c r="M145" s="163">
        <f t="shared" si="72"/>
        <v>845</v>
      </c>
      <c r="N145" s="164">
        <f t="shared" si="69"/>
        <v>5.7423422655099277E-4</v>
      </c>
    </row>
    <row r="146" spans="1:14" x14ac:dyDescent="0.25">
      <c r="A146" s="161" t="s">
        <v>144</v>
      </c>
      <c r="B146" s="162" t="s">
        <v>131</v>
      </c>
      <c r="C146" s="163">
        <v>10727</v>
      </c>
      <c r="D146" s="163">
        <v>6800</v>
      </c>
      <c r="E146" s="163">
        <v>4805</v>
      </c>
      <c r="F146" s="163">
        <v>1803</v>
      </c>
      <c r="G146" s="163">
        <v>1803</v>
      </c>
      <c r="H146" s="163">
        <v>2884</v>
      </c>
      <c r="I146" s="163">
        <v>2700</v>
      </c>
      <c r="J146" s="165">
        <f t="shared" si="73"/>
        <v>-6.3800277392510374E-2</v>
      </c>
      <c r="K146" s="164">
        <f t="shared" si="70"/>
        <v>-0.60294117647058831</v>
      </c>
      <c r="L146" s="162">
        <f t="shared" si="71"/>
        <v>-184</v>
      </c>
      <c r="M146" s="163">
        <f t="shared" si="72"/>
        <v>-4100</v>
      </c>
      <c r="N146" s="164">
        <f t="shared" si="69"/>
        <v>4.5507261863448212E-4</v>
      </c>
    </row>
    <row r="147" spans="1:14" x14ac:dyDescent="0.25">
      <c r="A147" s="167" t="s">
        <v>145</v>
      </c>
      <c r="B147" s="168" t="s">
        <v>145</v>
      </c>
      <c r="C147" s="169">
        <f t="shared" ref="C147:I147" si="74">C139-SUM(C140:C146)</f>
        <v>52787</v>
      </c>
      <c r="D147" s="169">
        <f t="shared" si="74"/>
        <v>58089</v>
      </c>
      <c r="E147" s="169">
        <f t="shared" si="74"/>
        <v>23413</v>
      </c>
      <c r="F147" s="169">
        <f t="shared" ref="F147" si="75">F139-SUM(F140:F146)</f>
        <v>71942</v>
      </c>
      <c r="G147" s="169">
        <f t="shared" si="74"/>
        <v>71942</v>
      </c>
      <c r="H147" s="169">
        <f t="shared" si="74"/>
        <v>79336</v>
      </c>
      <c r="I147" s="169">
        <f t="shared" si="74"/>
        <v>83476</v>
      </c>
      <c r="J147" s="171">
        <f t="shared" si="73"/>
        <v>5.2183119895129471E-2</v>
      </c>
      <c r="K147" s="170">
        <f t="shared" si="70"/>
        <v>0.43703627192755934</v>
      </c>
      <c r="L147" s="168">
        <f>I147-H147</f>
        <v>4140</v>
      </c>
      <c r="M147" s="169">
        <f t="shared" si="72"/>
        <v>25387</v>
      </c>
      <c r="N147" s="170">
        <f t="shared" si="69"/>
        <v>1.4069497004863716E-2</v>
      </c>
    </row>
    <row r="148" spans="1:14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2"/>
      <c r="J148" s="152"/>
      <c r="K148" s="152"/>
      <c r="L148" s="152"/>
      <c r="M148" s="151"/>
      <c r="N148" s="151"/>
    </row>
    <row r="149" spans="1:14" x14ac:dyDescent="0.25">
      <c r="A149" s="1"/>
      <c r="B149" s="154" t="s">
        <v>68</v>
      </c>
      <c r="C149" s="176">
        <v>136457</v>
      </c>
      <c r="D149" s="176">
        <v>131335</v>
      </c>
      <c r="E149" s="176">
        <v>43783</v>
      </c>
      <c r="F149" s="176">
        <v>114636</v>
      </c>
      <c r="G149" s="176">
        <v>114636</v>
      </c>
      <c r="H149" s="176">
        <v>131192</v>
      </c>
      <c r="I149" s="176">
        <v>134671</v>
      </c>
      <c r="J149" s="177">
        <f>IFERROR(I149/H149-1,"-")</f>
        <v>2.6518385267394251E-2</v>
      </c>
      <c r="K149" s="177">
        <f>IFERROR(I149/D149-1,"-")</f>
        <v>2.5400692884608E-2</v>
      </c>
      <c r="L149" s="176">
        <f>I149-H149</f>
        <v>3479</v>
      </c>
      <c r="M149" s="176">
        <f>I149-D149</f>
        <v>3336</v>
      </c>
      <c r="N149" s="177">
        <f t="shared" ref="N149:N161" si="76">I149/I$9</f>
        <v>2.2698179490416425E-2</v>
      </c>
    </row>
    <row r="150" spans="1:14" x14ac:dyDescent="0.25">
      <c r="A150" s="1" t="s">
        <v>96</v>
      </c>
      <c r="B150" s="157" t="s">
        <v>97</v>
      </c>
      <c r="C150" s="158">
        <v>53674</v>
      </c>
      <c r="D150" s="158">
        <v>55090</v>
      </c>
      <c r="E150" s="158">
        <v>20124</v>
      </c>
      <c r="F150" s="158">
        <v>58633</v>
      </c>
      <c r="G150" s="158">
        <v>58633</v>
      </c>
      <c r="H150" s="158">
        <v>62646</v>
      </c>
      <c r="I150" s="158">
        <v>58230</v>
      </c>
      <c r="J150" s="160">
        <f>IFERROR(I150/H150-1,"-")</f>
        <v>-7.0491332247868965E-2</v>
      </c>
      <c r="K150" s="159">
        <f t="shared" ref="K150:K161" si="77">IFERROR(I150/D150-1,"-")</f>
        <v>5.6997640225086244E-2</v>
      </c>
      <c r="L150" s="157">
        <f t="shared" ref="L150:L160" si="78">I150-H150</f>
        <v>-4416</v>
      </c>
      <c r="M150" s="158">
        <f t="shared" ref="M150:M161" si="79">I150-D150</f>
        <v>3140</v>
      </c>
      <c r="N150" s="159">
        <f t="shared" si="76"/>
        <v>9.8143994752169974E-3</v>
      </c>
    </row>
    <row r="151" spans="1:14" x14ac:dyDescent="0.25">
      <c r="A151" s="161" t="s">
        <v>103</v>
      </c>
      <c r="B151" s="162" t="s">
        <v>103</v>
      </c>
      <c r="C151" s="163">
        <v>31250</v>
      </c>
      <c r="D151" s="163">
        <v>31845</v>
      </c>
      <c r="E151" s="163">
        <v>11869</v>
      </c>
      <c r="F151" s="163">
        <v>41531</v>
      </c>
      <c r="G151" s="163">
        <v>41531</v>
      </c>
      <c r="H151" s="163">
        <v>45774</v>
      </c>
      <c r="I151" s="163">
        <v>38957</v>
      </c>
      <c r="J151" s="165">
        <f>IFERROR(I151/H151-1,"-")</f>
        <v>-0.14892733866387031</v>
      </c>
      <c r="K151" s="164">
        <f t="shared" si="77"/>
        <v>0.22333176322813619</v>
      </c>
      <c r="L151" s="162">
        <f t="shared" si="78"/>
        <v>-6817</v>
      </c>
      <c r="M151" s="163">
        <f t="shared" si="79"/>
        <v>7112</v>
      </c>
      <c r="N151" s="164">
        <f t="shared" si="76"/>
        <v>6.5660237052383406E-3</v>
      </c>
    </row>
    <row r="152" spans="1:14" x14ac:dyDescent="0.25">
      <c r="A152" s="161" t="s">
        <v>100</v>
      </c>
      <c r="B152" s="162" t="s">
        <v>100</v>
      </c>
      <c r="C152" s="163">
        <v>22424</v>
      </c>
      <c r="D152" s="163">
        <v>23245</v>
      </c>
      <c r="E152" s="163">
        <v>8255</v>
      </c>
      <c r="F152" s="163">
        <v>17102</v>
      </c>
      <c r="G152" s="163">
        <v>17102</v>
      </c>
      <c r="H152" s="163">
        <v>16872</v>
      </c>
      <c r="I152" s="163">
        <v>19273</v>
      </c>
      <c r="J152" s="165">
        <f>IFERROR(I152/H152-1,"-")</f>
        <v>0.14230678046467515</v>
      </c>
      <c r="K152" s="164">
        <f t="shared" si="77"/>
        <v>-0.1708754570875457</v>
      </c>
      <c r="L152" s="162">
        <f t="shared" si="78"/>
        <v>2401</v>
      </c>
      <c r="M152" s="163">
        <f t="shared" si="79"/>
        <v>-3972</v>
      </c>
      <c r="N152" s="164">
        <f t="shared" si="76"/>
        <v>3.2483757699786572E-3</v>
      </c>
    </row>
    <row r="153" spans="1:14" x14ac:dyDescent="0.25">
      <c r="A153" s="1"/>
      <c r="B153" s="157" t="s">
        <v>107</v>
      </c>
      <c r="C153" s="158">
        <v>82783</v>
      </c>
      <c r="D153" s="158">
        <v>76245</v>
      </c>
      <c r="E153" s="158">
        <v>23659</v>
      </c>
      <c r="F153" s="158">
        <v>56003</v>
      </c>
      <c r="G153" s="158">
        <v>56003</v>
      </c>
      <c r="H153" s="158">
        <v>68546</v>
      </c>
      <c r="I153" s="158">
        <v>76441</v>
      </c>
      <c r="J153" s="160">
        <f>IFERROR(I153/H153-1,"-")</f>
        <v>0.11517812855600629</v>
      </c>
      <c r="K153" s="159">
        <f t="shared" si="77"/>
        <v>2.5706603711719289E-3</v>
      </c>
      <c r="L153" s="157">
        <f t="shared" si="78"/>
        <v>7895</v>
      </c>
      <c r="M153" s="158">
        <f t="shared" si="79"/>
        <v>196</v>
      </c>
      <c r="N153" s="159">
        <f t="shared" si="76"/>
        <v>1.2883780015199426E-2</v>
      </c>
    </row>
    <row r="154" spans="1:14" s="56" customFormat="1" x14ac:dyDescent="0.25">
      <c r="B154" s="162" t="s">
        <v>110</v>
      </c>
      <c r="C154" s="163">
        <v>24780</v>
      </c>
      <c r="D154" s="163">
        <v>22425</v>
      </c>
      <c r="E154" s="163">
        <v>6380</v>
      </c>
      <c r="F154" s="163">
        <v>20018</v>
      </c>
      <c r="G154" s="163">
        <v>20018</v>
      </c>
      <c r="H154" s="163">
        <v>21726</v>
      </c>
      <c r="I154" s="163">
        <v>22247</v>
      </c>
      <c r="J154" s="165">
        <f t="shared" ref="J154:J161" si="80">IFERROR(I154/H154-1,"-")</f>
        <v>2.3980484212464237E-2</v>
      </c>
      <c r="K154" s="164">
        <f t="shared" si="77"/>
        <v>-7.937569676700118E-3</v>
      </c>
      <c r="L154" s="162">
        <f t="shared" si="78"/>
        <v>521</v>
      </c>
      <c r="M154" s="163">
        <f t="shared" si="79"/>
        <v>-178</v>
      </c>
      <c r="N154" s="164">
        <f t="shared" si="76"/>
        <v>3.7496298321338236E-3</v>
      </c>
    </row>
    <row r="155" spans="1:14" s="56" customFormat="1" x14ac:dyDescent="0.25">
      <c r="B155" s="162" t="s">
        <v>113</v>
      </c>
      <c r="C155" s="163">
        <v>25810</v>
      </c>
      <c r="D155" s="163">
        <v>20805</v>
      </c>
      <c r="E155" s="163">
        <v>6377</v>
      </c>
      <c r="F155" s="163">
        <v>12478</v>
      </c>
      <c r="G155" s="163">
        <v>12478</v>
      </c>
      <c r="H155" s="163">
        <v>13759</v>
      </c>
      <c r="I155" s="163">
        <v>14058</v>
      </c>
      <c r="J155" s="165">
        <f t="shared" si="80"/>
        <v>2.1731230467330498E-2</v>
      </c>
      <c r="K155" s="164">
        <f t="shared" si="77"/>
        <v>-0.32429704397981252</v>
      </c>
      <c r="L155" s="162">
        <f t="shared" si="78"/>
        <v>299</v>
      </c>
      <c r="M155" s="163">
        <f t="shared" si="79"/>
        <v>-6747</v>
      </c>
      <c r="N155" s="164">
        <f t="shared" si="76"/>
        <v>2.3694114343568704E-3</v>
      </c>
    </row>
    <row r="156" spans="1:14" x14ac:dyDescent="0.25">
      <c r="A156" s="1"/>
      <c r="B156" s="162" t="s">
        <v>116</v>
      </c>
      <c r="C156" s="163">
        <v>11810</v>
      </c>
      <c r="D156" s="163">
        <v>10669</v>
      </c>
      <c r="E156" s="163">
        <v>2471</v>
      </c>
      <c r="F156" s="163">
        <v>6557</v>
      </c>
      <c r="G156" s="163">
        <v>6557</v>
      </c>
      <c r="H156" s="163">
        <v>10825</v>
      </c>
      <c r="I156" s="163">
        <v>13153</v>
      </c>
      <c r="J156" s="165">
        <f t="shared" si="80"/>
        <v>0.21505773672055417</v>
      </c>
      <c r="K156" s="164">
        <f t="shared" si="77"/>
        <v>0.23282406973474545</v>
      </c>
      <c r="L156" s="162">
        <f t="shared" si="78"/>
        <v>2328</v>
      </c>
      <c r="M156" s="163">
        <f t="shared" si="79"/>
        <v>2484</v>
      </c>
      <c r="N156" s="164">
        <f t="shared" si="76"/>
        <v>2.2168778344071644E-3</v>
      </c>
    </row>
    <row r="157" spans="1:14" x14ac:dyDescent="0.25">
      <c r="A157" s="1"/>
      <c r="B157" s="162" t="s">
        <v>123</v>
      </c>
      <c r="C157" s="163">
        <v>1482</v>
      </c>
      <c r="D157" s="163">
        <v>1663</v>
      </c>
      <c r="E157" s="163">
        <v>660</v>
      </c>
      <c r="F157" s="163">
        <v>1660</v>
      </c>
      <c r="G157" s="163">
        <v>1660</v>
      </c>
      <c r="H157" s="163">
        <v>2094</v>
      </c>
      <c r="I157" s="163">
        <v>2934</v>
      </c>
      <c r="J157" s="165">
        <f t="shared" si="80"/>
        <v>0.40114613180515768</v>
      </c>
      <c r="K157" s="164">
        <f t="shared" si="77"/>
        <v>0.76428141912206859</v>
      </c>
      <c r="L157" s="162">
        <f t="shared" si="78"/>
        <v>840</v>
      </c>
      <c r="M157" s="163">
        <f t="shared" si="79"/>
        <v>1271</v>
      </c>
      <c r="N157" s="164">
        <f t="shared" si="76"/>
        <v>4.9451224558280389E-4</v>
      </c>
    </row>
    <row r="158" spans="1:14" x14ac:dyDescent="0.25">
      <c r="A158" s="1"/>
      <c r="B158" s="162" t="s">
        <v>119</v>
      </c>
      <c r="C158" s="163">
        <v>2643</v>
      </c>
      <c r="D158" s="163">
        <v>3204</v>
      </c>
      <c r="E158" s="163">
        <v>1510</v>
      </c>
      <c r="F158" s="163">
        <v>3549</v>
      </c>
      <c r="G158" s="163">
        <v>3549</v>
      </c>
      <c r="H158" s="163">
        <v>3465</v>
      </c>
      <c r="I158" s="163">
        <v>3893</v>
      </c>
      <c r="J158" s="165">
        <f t="shared" si="80"/>
        <v>0.12352092352092359</v>
      </c>
      <c r="K158" s="164">
        <f t="shared" si="77"/>
        <v>0.21504369538077395</v>
      </c>
      <c r="L158" s="162">
        <f t="shared" si="78"/>
        <v>428</v>
      </c>
      <c r="M158" s="163">
        <f t="shared" si="79"/>
        <v>689</v>
      </c>
      <c r="N158" s="164">
        <f t="shared" si="76"/>
        <v>6.5614729790519958E-4</v>
      </c>
    </row>
    <row r="159" spans="1:14" x14ac:dyDescent="0.25">
      <c r="A159" s="1"/>
      <c r="B159" s="162" t="s">
        <v>128</v>
      </c>
      <c r="C159" s="163">
        <v>399</v>
      </c>
      <c r="D159" s="163">
        <v>489</v>
      </c>
      <c r="E159" s="163">
        <v>450</v>
      </c>
      <c r="F159" s="163">
        <v>482</v>
      </c>
      <c r="G159" s="163">
        <v>482</v>
      </c>
      <c r="H159" s="163">
        <v>642</v>
      </c>
      <c r="I159" s="163">
        <v>465</v>
      </c>
      <c r="J159" s="165">
        <f t="shared" si="80"/>
        <v>-0.27570093457943923</v>
      </c>
      <c r="K159" s="164">
        <f t="shared" si="77"/>
        <v>-4.9079754601227044E-2</v>
      </c>
      <c r="L159" s="162">
        <f t="shared" si="78"/>
        <v>-177</v>
      </c>
      <c r="M159" s="163">
        <f t="shared" si="79"/>
        <v>-24</v>
      </c>
      <c r="N159" s="164">
        <f t="shared" si="76"/>
        <v>7.837361765371637E-5</v>
      </c>
    </row>
    <row r="160" spans="1:14" x14ac:dyDescent="0.25">
      <c r="A160" s="161" t="s">
        <v>144</v>
      </c>
      <c r="B160" s="162" t="s">
        <v>131</v>
      </c>
      <c r="C160" s="163">
        <v>1165</v>
      </c>
      <c r="D160" s="163">
        <v>1119</v>
      </c>
      <c r="E160" s="163">
        <v>592</v>
      </c>
      <c r="F160" s="163">
        <v>707</v>
      </c>
      <c r="G160" s="163">
        <v>707</v>
      </c>
      <c r="H160" s="163">
        <v>943</v>
      </c>
      <c r="I160" s="163">
        <v>766</v>
      </c>
      <c r="J160" s="165">
        <f t="shared" si="80"/>
        <v>-0.18769883351007421</v>
      </c>
      <c r="K160" s="164">
        <f t="shared" si="77"/>
        <v>-0.31546023235031273</v>
      </c>
      <c r="L160" s="162">
        <f t="shared" si="78"/>
        <v>-177</v>
      </c>
      <c r="M160" s="163">
        <f t="shared" si="79"/>
        <v>-353</v>
      </c>
      <c r="N160" s="164">
        <f t="shared" si="76"/>
        <v>1.2910578736074569E-4</v>
      </c>
    </row>
    <row r="161" spans="1:14" x14ac:dyDescent="0.25">
      <c r="A161" s="167" t="s">
        <v>145</v>
      </c>
      <c r="B161" s="168" t="s">
        <v>145</v>
      </c>
      <c r="C161" s="169">
        <f t="shared" ref="C161:I161" si="81">C153-SUM(C154:C160)</f>
        <v>14694</v>
      </c>
      <c r="D161" s="169">
        <f t="shared" si="81"/>
        <v>15871</v>
      </c>
      <c r="E161" s="169">
        <f t="shared" si="81"/>
        <v>5219</v>
      </c>
      <c r="F161" s="169">
        <f t="shared" ref="F161" si="82">F153-SUM(F154:F160)</f>
        <v>10552</v>
      </c>
      <c r="G161" s="169">
        <f t="shared" si="81"/>
        <v>10552</v>
      </c>
      <c r="H161" s="169">
        <f t="shared" si="81"/>
        <v>15092</v>
      </c>
      <c r="I161" s="169">
        <f t="shared" si="81"/>
        <v>18925</v>
      </c>
      <c r="J161" s="171">
        <f t="shared" si="80"/>
        <v>0.25397561622051423</v>
      </c>
      <c r="K161" s="170">
        <f t="shared" si="77"/>
        <v>0.19242643815764593</v>
      </c>
      <c r="L161" s="168">
        <f>I161-H161</f>
        <v>3833</v>
      </c>
      <c r="M161" s="169">
        <f t="shared" si="79"/>
        <v>3054</v>
      </c>
      <c r="N161" s="170">
        <f t="shared" si="76"/>
        <v>3.1897219657991017E-3</v>
      </c>
    </row>
    <row r="162" spans="1:14" ht="6" customHeight="1" x14ac:dyDescent="0.25">
      <c r="C162" s="79"/>
      <c r="D162" s="79"/>
      <c r="E162" s="79"/>
      <c r="F162" s="79"/>
      <c r="G162" s="79"/>
      <c r="H162" s="79"/>
      <c r="I162" s="79"/>
      <c r="J162" s="79"/>
    </row>
    <row r="163" spans="1:14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</row>
  </sheetData>
  <mergeCells count="3">
    <mergeCell ref="B4:N4"/>
    <mergeCell ref="Q4:AB4"/>
    <mergeCell ref="C6:N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505199-5AD3-4210-95E7-D8314AB6E11D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E20EF-F6A8-4D88-8E1F-F27C3A7BCB5E}">
  <sheetPr>
    <tabColor rgb="FFF29140"/>
  </sheetPr>
  <dimension ref="A4:P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3" t="s">
        <v>261</v>
      </c>
      <c r="C4" s="263"/>
      <c r="D4" s="263"/>
      <c r="E4" s="263"/>
      <c r="F4" s="263"/>
      <c r="G4" s="263"/>
      <c r="H4" s="263"/>
      <c r="I4" s="263"/>
      <c r="J4" s="263"/>
      <c r="K4" s="263"/>
      <c r="L4" s="263"/>
      <c r="M4" s="263"/>
      <c r="N4" s="263"/>
      <c r="O4" s="263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88" t="s">
        <v>68</v>
      </c>
      <c r="D6" s="289"/>
      <c r="E6" s="289"/>
      <c r="F6" s="289"/>
      <c r="G6" s="289"/>
      <c r="H6" s="289"/>
      <c r="I6" s="289"/>
      <c r="J6" s="289"/>
      <c r="K6" s="289"/>
      <c r="L6" s="289"/>
      <c r="M6" s="289"/>
      <c r="N6" s="289"/>
      <c r="O6" s="290"/>
    </row>
    <row r="7" spans="1:16" ht="22.5" thickTop="1" thickBot="1" x14ac:dyDescent="0.3">
      <c r="B7" s="109"/>
      <c r="C7" s="291">
        <v>2019</v>
      </c>
      <c r="D7" s="292"/>
      <c r="E7" s="293">
        <v>2020</v>
      </c>
      <c r="F7" s="292"/>
      <c r="G7" s="293">
        <v>2021</v>
      </c>
      <c r="H7" s="292"/>
      <c r="I7" s="293">
        <v>2022</v>
      </c>
      <c r="J7" s="292"/>
      <c r="K7" s="293">
        <v>2023</v>
      </c>
      <c r="L7" s="292"/>
      <c r="M7" s="293">
        <v>2024</v>
      </c>
      <c r="N7" s="294"/>
      <c r="O7" s="295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">
        <v>263</v>
      </c>
      <c r="O8" s="112" t="s">
        <v>264</v>
      </c>
    </row>
    <row r="9" spans="1:16" x14ac:dyDescent="0.25">
      <c r="A9" s="1" t="s">
        <v>70</v>
      </c>
      <c r="B9" s="114" t="s">
        <v>71</v>
      </c>
      <c r="C9" s="115">
        <v>24581</v>
      </c>
      <c r="D9" s="116">
        <v>1.3607686280978193E-2</v>
      </c>
      <c r="E9" s="115">
        <v>21024</v>
      </c>
      <c r="F9" s="116">
        <f t="shared" ref="F9:F21" si="0">IFERROR(E9/C9-1,"-")</f>
        <v>-0.1447052601602864</v>
      </c>
      <c r="G9" s="115">
        <v>2960</v>
      </c>
      <c r="H9" s="116">
        <f t="shared" ref="H9:H21" si="1">IFERROR(G9/E9-1,"-")</f>
        <v>-0.85920852359208522</v>
      </c>
      <c r="I9" s="115">
        <v>13922</v>
      </c>
      <c r="J9" s="116">
        <f t="shared" ref="J9:J21" si="2">IFERROR(I9/C9-1,"-")</f>
        <v>-0.43362759855172694</v>
      </c>
      <c r="K9" s="115">
        <v>17982</v>
      </c>
      <c r="L9" s="116">
        <f t="shared" ref="L9:L21" si="3">IFERROR(K9/I9-1,"-")</f>
        <v>0.29162476655652925</v>
      </c>
      <c r="M9" s="115">
        <v>21297</v>
      </c>
      <c r="N9" s="116">
        <v>0.18435101768435103</v>
      </c>
      <c r="O9" s="116">
        <v>-0.1335991212725276</v>
      </c>
    </row>
    <row r="10" spans="1:16" x14ac:dyDescent="0.25">
      <c r="A10" s="1" t="s">
        <v>72</v>
      </c>
      <c r="B10" s="114" t="s">
        <v>73</v>
      </c>
      <c r="C10" s="115">
        <v>19884</v>
      </c>
      <c r="D10" s="116">
        <v>-9.0185312285518182E-2</v>
      </c>
      <c r="E10" s="115">
        <v>20377</v>
      </c>
      <c r="F10" s="116">
        <f t="shared" si="0"/>
        <v>2.4793804063568681E-2</v>
      </c>
      <c r="G10" s="115">
        <v>2006</v>
      </c>
      <c r="H10" s="116">
        <f t="shared" si="1"/>
        <v>-0.90155567551651372</v>
      </c>
      <c r="I10" s="115">
        <v>13217</v>
      </c>
      <c r="J10" s="116">
        <f t="shared" si="2"/>
        <v>-0.33529470931402128</v>
      </c>
      <c r="K10" s="115">
        <v>16181</v>
      </c>
      <c r="L10" s="116">
        <f t="shared" si="3"/>
        <v>0.22425663917681771</v>
      </c>
      <c r="M10" s="115">
        <v>18659</v>
      </c>
      <c r="N10" s="116">
        <v>0.1531425746245596</v>
      </c>
      <c r="O10" s="116">
        <v>-6.1607322470327852E-2</v>
      </c>
    </row>
    <row r="11" spans="1:16" x14ac:dyDescent="0.25">
      <c r="A11" s="1" t="s">
        <v>74</v>
      </c>
      <c r="B11" s="114" t="s">
        <v>75</v>
      </c>
      <c r="C11" s="115">
        <v>24109</v>
      </c>
      <c r="D11" s="116">
        <v>0.10551173881144527</v>
      </c>
      <c r="E11" s="115">
        <v>12337</v>
      </c>
      <c r="F11" s="116">
        <f t="shared" si="0"/>
        <v>-0.48828238417188596</v>
      </c>
      <c r="G11" s="115">
        <v>3881</v>
      </c>
      <c r="H11" s="116">
        <f t="shared" si="1"/>
        <v>-0.68541784874766964</v>
      </c>
      <c r="I11" s="115">
        <v>17020</v>
      </c>
      <c r="J11" s="116">
        <f t="shared" si="2"/>
        <v>-0.29403957028495586</v>
      </c>
      <c r="K11" s="115">
        <v>18269</v>
      </c>
      <c r="L11" s="116">
        <f t="shared" si="3"/>
        <v>7.3384253819036349E-2</v>
      </c>
      <c r="M11" s="115">
        <v>20797</v>
      </c>
      <c r="N11" s="116">
        <v>0.13837648475559683</v>
      </c>
      <c r="O11" s="116">
        <v>-0.1373760836202248</v>
      </c>
    </row>
    <row r="12" spans="1:16" x14ac:dyDescent="0.25">
      <c r="A12" s="1" t="s">
        <v>76</v>
      </c>
      <c r="B12" s="114" t="s">
        <v>77</v>
      </c>
      <c r="C12" s="115">
        <v>14923</v>
      </c>
      <c r="D12" s="116">
        <v>-0.1108264315080737</v>
      </c>
      <c r="E12" s="115">
        <v>0</v>
      </c>
      <c r="F12" s="116">
        <f>IFERROR(E12/C12-1,"-")</f>
        <v>-1</v>
      </c>
      <c r="G12" s="115">
        <v>3601</v>
      </c>
      <c r="H12" s="116" t="str">
        <f t="shared" si="1"/>
        <v>-</v>
      </c>
      <c r="I12" s="115">
        <v>12113</v>
      </c>
      <c r="J12" s="116">
        <f t="shared" si="2"/>
        <v>-0.18829993969041081</v>
      </c>
      <c r="K12" s="115">
        <v>13117</v>
      </c>
      <c r="L12" s="116">
        <f t="shared" si="3"/>
        <v>8.2886155370263337E-2</v>
      </c>
      <c r="M12" s="115">
        <v>14586</v>
      </c>
      <c r="N12" s="116">
        <v>0.11199207135778</v>
      </c>
      <c r="O12" s="116">
        <v>-2.2582590631910482E-2</v>
      </c>
    </row>
    <row r="13" spans="1:16" x14ac:dyDescent="0.25">
      <c r="A13" s="1" t="s">
        <v>78</v>
      </c>
      <c r="B13" s="114" t="s">
        <v>79</v>
      </c>
      <c r="C13" s="115">
        <v>15812</v>
      </c>
      <c r="D13" s="116">
        <v>-2.8985507246376829E-2</v>
      </c>
      <c r="E13" s="115">
        <v>0</v>
      </c>
      <c r="F13" s="116">
        <f t="shared" si="0"/>
        <v>-1</v>
      </c>
      <c r="G13" s="115">
        <v>3321</v>
      </c>
      <c r="H13" s="116" t="str">
        <f t="shared" si="1"/>
        <v>-</v>
      </c>
      <c r="I13" s="115">
        <v>11098</v>
      </c>
      <c r="J13" s="116">
        <f t="shared" si="2"/>
        <v>-0.29812800404755879</v>
      </c>
      <c r="K13" s="115">
        <v>10740</v>
      </c>
      <c r="L13" s="116">
        <f t="shared" si="3"/>
        <v>-3.2258064516129004E-2</v>
      </c>
      <c r="M13" s="115">
        <v>7817</v>
      </c>
      <c r="N13" s="116">
        <v>-0.27216014897579144</v>
      </c>
      <c r="O13" s="116">
        <v>-0.50562863647862377</v>
      </c>
    </row>
    <row r="14" spans="1:16" x14ac:dyDescent="0.25">
      <c r="A14" s="1" t="s">
        <v>80</v>
      </c>
      <c r="B14" s="114" t="s">
        <v>81</v>
      </c>
      <c r="C14" s="115">
        <v>18125</v>
      </c>
      <c r="D14" s="116">
        <v>0.11039637321570783</v>
      </c>
      <c r="E14" s="115">
        <v>0</v>
      </c>
      <c r="F14" s="116">
        <f t="shared" si="0"/>
        <v>-1</v>
      </c>
      <c r="G14" s="115">
        <v>5772</v>
      </c>
      <c r="H14" s="116" t="str">
        <f t="shared" si="1"/>
        <v>-</v>
      </c>
      <c r="I14" s="115">
        <v>11814</v>
      </c>
      <c r="J14" s="116">
        <f t="shared" si="2"/>
        <v>-0.34819310344827581</v>
      </c>
      <c r="K14" s="115">
        <v>11134</v>
      </c>
      <c r="L14" s="116">
        <f t="shared" si="3"/>
        <v>-5.7558828508549209E-2</v>
      </c>
      <c r="M14" s="115">
        <v>12283</v>
      </c>
      <c r="N14" s="116">
        <v>0.10319741332854315</v>
      </c>
      <c r="O14" s="116">
        <v>-0.32231724137931039</v>
      </c>
    </row>
    <row r="15" spans="1:16" x14ac:dyDescent="0.25">
      <c r="A15" s="1" t="s">
        <v>82</v>
      </c>
      <c r="B15" s="114" t="s">
        <v>83</v>
      </c>
      <c r="C15" s="115">
        <v>16944</v>
      </c>
      <c r="D15" s="116">
        <v>2.1461297323366324E-2</v>
      </c>
      <c r="E15" s="115">
        <v>0</v>
      </c>
      <c r="F15" s="116">
        <f t="shared" si="0"/>
        <v>-1</v>
      </c>
      <c r="G15" s="115">
        <v>8689</v>
      </c>
      <c r="H15" s="116" t="str">
        <f t="shared" si="1"/>
        <v>-</v>
      </c>
      <c r="I15" s="115">
        <v>11471</v>
      </c>
      <c r="J15" s="116">
        <f t="shared" si="2"/>
        <v>-0.32300519357884794</v>
      </c>
      <c r="K15" s="115">
        <v>10514</v>
      </c>
      <c r="L15" s="116">
        <f t="shared" si="3"/>
        <v>-8.3427774387586084E-2</v>
      </c>
      <c r="M15" s="115">
        <v>12513</v>
      </c>
      <c r="N15" s="116">
        <v>0.1901274491154652</v>
      </c>
      <c r="O15" s="116">
        <v>-0.26150849858356939</v>
      </c>
    </row>
    <row r="16" spans="1:16" x14ac:dyDescent="0.25">
      <c r="A16" s="1" t="s">
        <v>84</v>
      </c>
      <c r="B16" s="114" t="s">
        <v>85</v>
      </c>
      <c r="C16" s="115">
        <v>16598</v>
      </c>
      <c r="D16" s="116">
        <v>-0.28125405967176198</v>
      </c>
      <c r="E16" s="115">
        <v>3632</v>
      </c>
      <c r="F16" s="116">
        <f t="shared" si="0"/>
        <v>-0.7811784552355705</v>
      </c>
      <c r="G16" s="115">
        <v>10607</v>
      </c>
      <c r="H16" s="116">
        <f t="shared" si="1"/>
        <v>1.920429515418502</v>
      </c>
      <c r="I16" s="115">
        <v>14845</v>
      </c>
      <c r="J16" s="116">
        <f t="shared" si="2"/>
        <v>-0.10561513435353653</v>
      </c>
      <c r="K16" s="115">
        <v>12529</v>
      </c>
      <c r="L16" s="116">
        <f t="shared" si="3"/>
        <v>-0.15601212529471198</v>
      </c>
      <c r="M16" s="115">
        <v>16653</v>
      </c>
      <c r="N16" s="116">
        <v>0.32915635725117731</v>
      </c>
      <c r="O16" s="116">
        <v>3.3136522472587693E-3</v>
      </c>
    </row>
    <row r="17" spans="1:16" x14ac:dyDescent="0.25">
      <c r="A17" s="1" t="s">
        <v>86</v>
      </c>
      <c r="B17" s="114" t="s">
        <v>87</v>
      </c>
      <c r="C17" s="115">
        <v>20450</v>
      </c>
      <c r="D17" s="116">
        <v>3.4238608203105203E-2</v>
      </c>
      <c r="E17" s="115">
        <v>1029</v>
      </c>
      <c r="F17" s="116">
        <f t="shared" si="0"/>
        <v>-0.94968215158924207</v>
      </c>
      <c r="G17" s="115">
        <v>12114</v>
      </c>
      <c r="H17" s="116">
        <f t="shared" si="1"/>
        <v>10.772594752186588</v>
      </c>
      <c r="I17" s="115">
        <v>13618</v>
      </c>
      <c r="J17" s="116">
        <f t="shared" si="2"/>
        <v>-0.33408312958435205</v>
      </c>
      <c r="K17" s="115">
        <v>13736</v>
      </c>
      <c r="L17" s="116">
        <f t="shared" si="3"/>
        <v>8.6650022029666207E-3</v>
      </c>
      <c r="M17" s="115">
        <v>17692</v>
      </c>
      <c r="N17" s="116">
        <v>0.28800232964472916</v>
      </c>
      <c r="O17" s="116">
        <v>-0.13486552567237164</v>
      </c>
    </row>
    <row r="18" spans="1:16" x14ac:dyDescent="0.25">
      <c r="A18" s="1" t="s">
        <v>88</v>
      </c>
      <c r="B18" s="114" t="s">
        <v>89</v>
      </c>
      <c r="C18" s="115">
        <v>18601</v>
      </c>
      <c r="D18" s="116">
        <v>-9.1620944974164509E-3</v>
      </c>
      <c r="E18" s="115">
        <v>1107</v>
      </c>
      <c r="F18" s="116">
        <f t="shared" si="0"/>
        <v>-0.94048707058760284</v>
      </c>
      <c r="G18" s="115">
        <v>14521</v>
      </c>
      <c r="H18" s="116">
        <f t="shared" si="1"/>
        <v>12.117434507678411</v>
      </c>
      <c r="I18" s="115">
        <v>14638</v>
      </c>
      <c r="J18" s="116">
        <f t="shared" si="2"/>
        <v>-0.21305306166335147</v>
      </c>
      <c r="K18" s="115">
        <v>17811</v>
      </c>
      <c r="L18" s="116">
        <f t="shared" si="3"/>
        <v>0.21676458532586418</v>
      </c>
      <c r="M18" s="115">
        <v>17886</v>
      </c>
      <c r="N18" s="116">
        <v>4.2108809162877403E-3</v>
      </c>
      <c r="O18" s="116">
        <v>-3.8438793613246647E-2</v>
      </c>
    </row>
    <row r="19" spans="1:16" x14ac:dyDescent="0.25">
      <c r="A19" s="1" t="s">
        <v>90</v>
      </c>
      <c r="B19" s="114" t="s">
        <v>91</v>
      </c>
      <c r="C19" s="115">
        <v>22771</v>
      </c>
      <c r="D19" s="116">
        <v>-3.0980041703902339E-2</v>
      </c>
      <c r="E19" s="115">
        <v>2386</v>
      </c>
      <c r="F19" s="116">
        <f t="shared" si="0"/>
        <v>-0.89521760133503137</v>
      </c>
      <c r="G19" s="115">
        <v>16459</v>
      </c>
      <c r="H19" s="116">
        <f t="shared" si="1"/>
        <v>5.8981559094719191</v>
      </c>
      <c r="I19" s="115">
        <v>16513</v>
      </c>
      <c r="J19" s="116">
        <f t="shared" si="2"/>
        <v>-0.27482324008607439</v>
      </c>
      <c r="K19" s="115">
        <v>20095</v>
      </c>
      <c r="L19" s="116">
        <f t="shared" si="3"/>
        <v>0.21692000242233389</v>
      </c>
      <c r="M19" s="115">
        <v>15945</v>
      </c>
      <c r="N19" s="116">
        <v>-0.20651903458571785</v>
      </c>
      <c r="O19" s="116">
        <v>-0.29976724781520359</v>
      </c>
    </row>
    <row r="20" spans="1:16" x14ac:dyDescent="0.25">
      <c r="A20" s="1" t="s">
        <v>92</v>
      </c>
      <c r="B20" s="114" t="s">
        <v>93</v>
      </c>
      <c r="C20" s="115">
        <v>21989</v>
      </c>
      <c r="D20" s="116">
        <v>-2.5957918050941275E-2</v>
      </c>
      <c r="E20" s="115">
        <v>3004</v>
      </c>
      <c r="F20" s="116">
        <f t="shared" si="0"/>
        <v>-0.86338623857383234</v>
      </c>
      <c r="G20" s="115">
        <v>14831</v>
      </c>
      <c r="H20" s="116">
        <f t="shared" si="1"/>
        <v>3.9370838881491341</v>
      </c>
      <c r="I20" s="115">
        <v>18070</v>
      </c>
      <c r="J20" s="116">
        <f t="shared" si="2"/>
        <v>-0.17822547637455088</v>
      </c>
      <c r="K20" s="115">
        <v>19927</v>
      </c>
      <c r="L20" s="116">
        <f t="shared" si="3"/>
        <v>0.1027670171555064</v>
      </c>
      <c r="M20" s="115"/>
      <c r="N20" s="116"/>
      <c r="O20" s="116"/>
    </row>
    <row r="21" spans="1:16" ht="15.75" x14ac:dyDescent="0.25">
      <c r="A21" s="1" t="s">
        <v>0</v>
      </c>
      <c r="B21" s="117" t="s">
        <v>30</v>
      </c>
      <c r="C21" s="118">
        <v>234787</v>
      </c>
      <c r="D21" s="119">
        <v>-2.8219614660292658E-2</v>
      </c>
      <c r="E21" s="118">
        <v>65275</v>
      </c>
      <c r="F21" s="119">
        <f t="shared" si="0"/>
        <v>-0.72198205181717889</v>
      </c>
      <c r="G21" s="118">
        <v>98762</v>
      </c>
      <c r="H21" s="119">
        <f t="shared" si="1"/>
        <v>0.51301417081577938</v>
      </c>
      <c r="I21" s="118">
        <v>168339</v>
      </c>
      <c r="J21" s="119">
        <f t="shared" si="2"/>
        <v>-0.28301396584989802</v>
      </c>
      <c r="K21" s="118">
        <v>182035</v>
      </c>
      <c r="L21" s="119">
        <f t="shared" si="3"/>
        <v>8.1359637398344953E-2</v>
      </c>
      <c r="M21" s="118">
        <v>176128</v>
      </c>
      <c r="N21" s="119">
        <v>8.648555284131576E-2</v>
      </c>
      <c r="O21" s="119">
        <v>-0.17232304814894872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C24" s="120"/>
      <c r="K24" s="120"/>
      <c r="N24" s="79"/>
      <c r="O24" s="79"/>
    </row>
    <row r="26" spans="1:16" ht="48.75" customHeight="1" thickBot="1" x14ac:dyDescent="0.3">
      <c r="B26" s="263" t="s">
        <v>262</v>
      </c>
      <c r="C26" s="263"/>
      <c r="D26" s="263"/>
      <c r="E26" s="263"/>
      <c r="F26" s="263"/>
      <c r="G26" s="263"/>
      <c r="H26" s="263"/>
      <c r="I26" s="263"/>
      <c r="J26" s="263"/>
      <c r="K26" s="263"/>
      <c r="L26" s="263"/>
      <c r="M26" s="263"/>
      <c r="N26" s="263"/>
      <c r="O26" s="263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88" t="s">
        <v>97</v>
      </c>
      <c r="D28" s="289"/>
      <c r="E28" s="289"/>
      <c r="F28" s="289"/>
      <c r="G28" s="289"/>
      <c r="H28" s="289"/>
      <c r="I28" s="289"/>
      <c r="J28" s="289"/>
      <c r="K28" s="289"/>
      <c r="L28" s="289"/>
      <c r="M28" s="289"/>
      <c r="N28" s="289"/>
      <c r="O28" s="290"/>
    </row>
    <row r="29" spans="1:16" ht="22.5" thickTop="1" thickBot="1" x14ac:dyDescent="0.3">
      <c r="B29" s="109"/>
      <c r="C29" s="291">
        <f>C7</f>
        <v>2019</v>
      </c>
      <c r="D29" s="292"/>
      <c r="E29" s="293">
        <v>2020</v>
      </c>
      <c r="F29" s="292"/>
      <c r="G29" s="293">
        <v>2021</v>
      </c>
      <c r="H29" s="292"/>
      <c r="I29" s="293">
        <v>2022</v>
      </c>
      <c r="J29" s="292"/>
      <c r="K29" s="293">
        <v>2023</v>
      </c>
      <c r="L29" s="292"/>
      <c r="M29" s="293">
        <v>2024</v>
      </c>
      <c r="N29" s="294"/>
      <c r="O29" s="295"/>
    </row>
    <row r="30" spans="1:16" ht="16.5" thickTop="1" thickBot="1" x14ac:dyDescent="0.3">
      <c r="B30" s="85"/>
      <c r="C30" s="111" t="s">
        <v>69</v>
      </c>
      <c r="D30" s="112" t="str">
        <f>CONCATENATE("var. ",RIGHT(C29,2),"/",RIGHT(C29-1,2))</f>
        <v>var. 19/18</v>
      </c>
      <c r="E30" s="113" t="s">
        <v>69</v>
      </c>
      <c r="F30" s="112" t="str">
        <f>CONCATENATE("var. ",RIGHT(E29,2),"/",RIGHT(E29-1,2))</f>
        <v>var. 20/19</v>
      </c>
      <c r="G30" s="113" t="s">
        <v>69</v>
      </c>
      <c r="H30" s="112" t="str">
        <f>CONCATENATE("var. ",RIGHT(G29,2),"/",RIGHT(G29-1,2))</f>
        <v>var. 21/20</v>
      </c>
      <c r="I30" s="113" t="s">
        <v>69</v>
      </c>
      <c r="J30" s="112" t="s">
        <v>136</v>
      </c>
      <c r="K30" s="113" t="s">
        <v>69</v>
      </c>
      <c r="L30" s="112" t="s">
        <v>242</v>
      </c>
      <c r="M30" s="113" t="s">
        <v>69</v>
      </c>
      <c r="N30" s="112" t="s">
        <v>263</v>
      </c>
      <c r="O30" s="112" t="s">
        <v>264</v>
      </c>
    </row>
    <row r="31" spans="1:16" x14ac:dyDescent="0.25">
      <c r="B31" s="114" t="s">
        <v>71</v>
      </c>
      <c r="C31" s="115">
        <v>2210</v>
      </c>
      <c r="D31" s="116">
        <v>1.7495395948434522E-2</v>
      </c>
      <c r="E31" s="115">
        <v>1214</v>
      </c>
      <c r="F31" s="116">
        <f t="shared" ref="F31:F43" si="4">IFERROR(E31/C31-1,"-")</f>
        <v>-0.45067873303167416</v>
      </c>
      <c r="G31" s="115">
        <v>520</v>
      </c>
      <c r="H31" s="116">
        <f t="shared" ref="H31:H43" si="5">IFERROR(G31/E31-1,"-")</f>
        <v>-0.57166392092257001</v>
      </c>
      <c r="I31" s="115">
        <v>942</v>
      </c>
      <c r="J31" s="116">
        <f t="shared" ref="J31:J43" si="6">IFERROR(I31/G31-1,"-")</f>
        <v>0.81153846153846154</v>
      </c>
      <c r="K31" s="115">
        <v>6722</v>
      </c>
      <c r="L31" s="116">
        <f t="shared" ref="L31:L43" si="7">IFERROR(K31/I31-1,"-")</f>
        <v>6.1358811040339702</v>
      </c>
      <c r="M31" s="115">
        <v>1440</v>
      </c>
      <c r="N31" s="116">
        <v>-0.78577804224933057</v>
      </c>
      <c r="O31" s="116">
        <v>-0.34841628959276016</v>
      </c>
    </row>
    <row r="32" spans="1:16" x14ac:dyDescent="0.25">
      <c r="B32" s="114" t="s">
        <v>73</v>
      </c>
      <c r="C32" s="115">
        <v>1915</v>
      </c>
      <c r="D32" s="116">
        <v>-0.31850533807829184</v>
      </c>
      <c r="E32" s="115">
        <v>904</v>
      </c>
      <c r="F32" s="116">
        <f t="shared" si="4"/>
        <v>-0.52793733681462141</v>
      </c>
      <c r="G32" s="115">
        <v>511</v>
      </c>
      <c r="H32" s="116">
        <f t="shared" si="5"/>
        <v>-0.43473451327433632</v>
      </c>
      <c r="I32" s="115">
        <v>610</v>
      </c>
      <c r="J32" s="116">
        <f t="shared" si="6"/>
        <v>0.19373776908023488</v>
      </c>
      <c r="K32" s="115">
        <v>3306</v>
      </c>
      <c r="L32" s="116">
        <f t="shared" si="7"/>
        <v>4.4196721311475411</v>
      </c>
      <c r="M32" s="115">
        <v>2089</v>
      </c>
      <c r="N32" s="116">
        <v>-0.36811857229280098</v>
      </c>
      <c r="O32" s="116">
        <v>9.0861618798955712E-2</v>
      </c>
    </row>
    <row r="33" spans="2:16" x14ac:dyDescent="0.25">
      <c r="B33" s="114" t="s">
        <v>75</v>
      </c>
      <c r="C33" s="115">
        <v>2142</v>
      </c>
      <c r="D33" s="116">
        <v>-0.18462124095926913</v>
      </c>
      <c r="E33" s="115">
        <v>787</v>
      </c>
      <c r="F33" s="116">
        <f t="shared" si="4"/>
        <v>-0.6325863678804855</v>
      </c>
      <c r="G33" s="115">
        <v>731</v>
      </c>
      <c r="H33" s="116">
        <f t="shared" si="5"/>
        <v>-7.1156289707751008E-2</v>
      </c>
      <c r="I33" s="115">
        <v>1784</v>
      </c>
      <c r="J33" s="116">
        <f t="shared" si="6"/>
        <v>1.4404924760601916</v>
      </c>
      <c r="K33" s="115">
        <v>3072</v>
      </c>
      <c r="L33" s="116">
        <f t="shared" si="7"/>
        <v>0.72197309417040367</v>
      </c>
      <c r="M33" s="115">
        <v>4827</v>
      </c>
      <c r="N33" s="116">
        <v>0.5712890625</v>
      </c>
      <c r="O33" s="116">
        <v>1.2535014005602241</v>
      </c>
    </row>
    <row r="34" spans="2:16" x14ac:dyDescent="0.25">
      <c r="B34" s="114" t="s">
        <v>77</v>
      </c>
      <c r="C34" s="115">
        <v>2852</v>
      </c>
      <c r="D34" s="116">
        <v>0.28237410071942448</v>
      </c>
      <c r="E34" s="115">
        <v>0</v>
      </c>
      <c r="F34" s="116">
        <f t="shared" si="4"/>
        <v>-1</v>
      </c>
      <c r="G34" s="115">
        <v>712</v>
      </c>
      <c r="H34" s="116" t="str">
        <f t="shared" si="5"/>
        <v>-</v>
      </c>
      <c r="I34" s="115">
        <v>903</v>
      </c>
      <c r="J34" s="116">
        <f t="shared" si="6"/>
        <v>0.26825842696629221</v>
      </c>
      <c r="K34" s="115">
        <v>3399</v>
      </c>
      <c r="L34" s="116">
        <f t="shared" si="7"/>
        <v>2.7641196013289036</v>
      </c>
      <c r="M34" s="115">
        <v>2132</v>
      </c>
      <c r="N34" s="116">
        <v>-0.37275669314504267</v>
      </c>
      <c r="O34" s="116">
        <v>-0.25245441795231416</v>
      </c>
    </row>
    <row r="35" spans="2:16" x14ac:dyDescent="0.25">
      <c r="B35" s="114" t="s">
        <v>79</v>
      </c>
      <c r="C35" s="115">
        <v>2250</v>
      </c>
      <c r="D35" s="116">
        <v>-0.26710097719869708</v>
      </c>
      <c r="E35" s="115">
        <v>0</v>
      </c>
      <c r="F35" s="116">
        <f t="shared" si="4"/>
        <v>-1</v>
      </c>
      <c r="G35" s="115">
        <v>793</v>
      </c>
      <c r="H35" s="116" t="str">
        <f t="shared" si="5"/>
        <v>-</v>
      </c>
      <c r="I35" s="115">
        <v>1407</v>
      </c>
      <c r="J35" s="116">
        <f t="shared" si="6"/>
        <v>0.77427490542244648</v>
      </c>
      <c r="K35" s="115">
        <v>3612</v>
      </c>
      <c r="L35" s="116">
        <f t="shared" si="7"/>
        <v>1.5671641791044775</v>
      </c>
      <c r="M35" s="115">
        <v>1512</v>
      </c>
      <c r="N35" s="116">
        <v>-0.58139534883720922</v>
      </c>
      <c r="O35" s="116">
        <v>-0.32799999999999996</v>
      </c>
    </row>
    <row r="36" spans="2:16" x14ac:dyDescent="0.25">
      <c r="B36" s="114" t="s">
        <v>81</v>
      </c>
      <c r="C36" s="115">
        <v>2571</v>
      </c>
      <c r="D36" s="116">
        <v>9.0330788804071194E-2</v>
      </c>
      <c r="E36" s="115">
        <v>0</v>
      </c>
      <c r="F36" s="116">
        <f t="shared" si="4"/>
        <v>-1</v>
      </c>
      <c r="G36" s="115">
        <v>2003</v>
      </c>
      <c r="H36" s="116" t="str">
        <f t="shared" si="5"/>
        <v>-</v>
      </c>
      <c r="I36" s="115">
        <v>1369</v>
      </c>
      <c r="J36" s="116">
        <f t="shared" si="6"/>
        <v>-0.31652521218172736</v>
      </c>
      <c r="K36" s="115">
        <v>2638</v>
      </c>
      <c r="L36" s="116">
        <f t="shared" si="7"/>
        <v>0.92695398100803517</v>
      </c>
      <c r="M36" s="115">
        <v>1891</v>
      </c>
      <c r="N36" s="116">
        <v>-0.28316906747536008</v>
      </c>
      <c r="O36" s="116">
        <v>-0.26448852586542204</v>
      </c>
    </row>
    <row r="37" spans="2:16" x14ac:dyDescent="0.25">
      <c r="B37" s="114" t="s">
        <v>83</v>
      </c>
      <c r="C37" s="115">
        <v>2710</v>
      </c>
      <c r="D37" s="116">
        <v>4.9167634533488158E-2</v>
      </c>
      <c r="E37" s="115">
        <v>0</v>
      </c>
      <c r="F37" s="116">
        <f t="shared" si="4"/>
        <v>-1</v>
      </c>
      <c r="G37" s="115">
        <v>2615</v>
      </c>
      <c r="H37" s="116" t="str">
        <f t="shared" si="5"/>
        <v>-</v>
      </c>
      <c r="I37" s="115">
        <v>1203</v>
      </c>
      <c r="J37" s="116">
        <f t="shared" si="6"/>
        <v>-0.539961759082218</v>
      </c>
      <c r="K37" s="115">
        <v>2644</v>
      </c>
      <c r="L37" s="116">
        <f t="shared" si="7"/>
        <v>1.1978387364921033</v>
      </c>
      <c r="M37" s="115">
        <v>2110</v>
      </c>
      <c r="N37" s="116">
        <v>-0.20196671709531011</v>
      </c>
      <c r="O37" s="116">
        <v>-0.22140221402214022</v>
      </c>
    </row>
    <row r="38" spans="2:16" x14ac:dyDescent="0.25">
      <c r="B38" s="114" t="s">
        <v>85</v>
      </c>
      <c r="C38" s="115">
        <v>3536</v>
      </c>
      <c r="D38" s="116">
        <v>-0.41899441340782118</v>
      </c>
      <c r="E38" s="115">
        <v>2492</v>
      </c>
      <c r="F38" s="116">
        <f t="shared" si="4"/>
        <v>-0.29524886877828049</v>
      </c>
      <c r="G38" s="115">
        <v>3375</v>
      </c>
      <c r="H38" s="116">
        <f t="shared" si="5"/>
        <v>0.3543338683788122</v>
      </c>
      <c r="I38" s="115">
        <v>3184</v>
      </c>
      <c r="J38" s="116">
        <f t="shared" si="6"/>
        <v>-5.6592592592592639E-2</v>
      </c>
      <c r="K38" s="115">
        <v>2887</v>
      </c>
      <c r="L38" s="116">
        <f t="shared" si="7"/>
        <v>-9.3278894472361817E-2</v>
      </c>
      <c r="M38" s="115">
        <v>2116</v>
      </c>
      <c r="N38" s="116">
        <v>-0.26705923103567719</v>
      </c>
      <c r="O38" s="116">
        <v>-0.40158371040723984</v>
      </c>
    </row>
    <row r="39" spans="2:16" x14ac:dyDescent="0.25">
      <c r="B39" s="114" t="s">
        <v>87</v>
      </c>
      <c r="C39" s="115">
        <v>4209</v>
      </c>
      <c r="D39" s="116">
        <v>0.37100977198697072</v>
      </c>
      <c r="E39" s="115">
        <v>485</v>
      </c>
      <c r="F39" s="116">
        <f t="shared" si="4"/>
        <v>-0.8847707293894036</v>
      </c>
      <c r="G39" s="115">
        <v>2108</v>
      </c>
      <c r="H39" s="116">
        <f t="shared" si="5"/>
        <v>3.3463917525773192</v>
      </c>
      <c r="I39" s="115">
        <v>1825</v>
      </c>
      <c r="J39" s="116">
        <f t="shared" si="6"/>
        <v>-0.13425047438330173</v>
      </c>
      <c r="K39" s="115">
        <v>3190</v>
      </c>
      <c r="L39" s="116">
        <f t="shared" si="7"/>
        <v>0.74794520547945198</v>
      </c>
      <c r="M39" s="115">
        <v>2770</v>
      </c>
      <c r="N39" s="116">
        <v>-0.13166144200626961</v>
      </c>
      <c r="O39" s="116">
        <v>-0.34188643383226425</v>
      </c>
    </row>
    <row r="40" spans="2:16" x14ac:dyDescent="0.25">
      <c r="B40" s="114" t="s">
        <v>89</v>
      </c>
      <c r="C40" s="115">
        <v>3643</v>
      </c>
      <c r="D40" s="116">
        <v>0.76160541586073505</v>
      </c>
      <c r="E40" s="115">
        <v>528</v>
      </c>
      <c r="F40" s="116">
        <f t="shared" si="4"/>
        <v>-0.85506450727422456</v>
      </c>
      <c r="G40" s="115">
        <v>2051</v>
      </c>
      <c r="H40" s="116">
        <f t="shared" si="5"/>
        <v>2.8844696969696968</v>
      </c>
      <c r="I40" s="115">
        <v>2115</v>
      </c>
      <c r="J40" s="116">
        <f t="shared" si="6"/>
        <v>3.1204290589956107E-2</v>
      </c>
      <c r="K40" s="115">
        <v>2565</v>
      </c>
      <c r="L40" s="116">
        <f t="shared" si="7"/>
        <v>0.2127659574468086</v>
      </c>
      <c r="M40" s="115">
        <v>2189</v>
      </c>
      <c r="N40" s="116">
        <v>-0.14658869395711505</v>
      </c>
      <c r="O40" s="116">
        <v>-0.39912160307438926</v>
      </c>
    </row>
    <row r="41" spans="2:16" x14ac:dyDescent="0.25">
      <c r="B41" s="114" t="s">
        <v>91</v>
      </c>
      <c r="C41" s="115">
        <v>1754</v>
      </c>
      <c r="D41" s="116">
        <v>-0.21521252796420587</v>
      </c>
      <c r="E41" s="115">
        <v>509</v>
      </c>
      <c r="F41" s="116">
        <f t="shared" si="4"/>
        <v>-0.70980615735461794</v>
      </c>
      <c r="G41" s="115">
        <v>807</v>
      </c>
      <c r="H41" s="116">
        <f t="shared" si="5"/>
        <v>0.58546168958742628</v>
      </c>
      <c r="I41" s="115">
        <v>2957</v>
      </c>
      <c r="J41" s="116">
        <f t="shared" si="6"/>
        <v>2.6641883519206941</v>
      </c>
      <c r="K41" s="115">
        <v>2171</v>
      </c>
      <c r="L41" s="116">
        <f t="shared" si="7"/>
        <v>-0.26580994250930001</v>
      </c>
      <c r="M41" s="115">
        <v>682</v>
      </c>
      <c r="N41" s="116">
        <v>-0.6858590511285122</v>
      </c>
      <c r="O41" s="116">
        <v>-0.61117445838084383</v>
      </c>
    </row>
    <row r="42" spans="2:16" x14ac:dyDescent="0.25">
      <c r="B42" s="114" t="s">
        <v>93</v>
      </c>
      <c r="C42" s="115">
        <v>1177</v>
      </c>
      <c r="D42" s="116">
        <v>-0.47290640394088668</v>
      </c>
      <c r="E42" s="115">
        <v>9</v>
      </c>
      <c r="F42" s="116">
        <f t="shared" si="4"/>
        <v>-0.99235344095157174</v>
      </c>
      <c r="G42" s="115">
        <v>1060</v>
      </c>
      <c r="H42" s="116">
        <f t="shared" si="5"/>
        <v>116.77777777777777</v>
      </c>
      <c r="I42" s="115">
        <v>2919</v>
      </c>
      <c r="J42" s="116">
        <f t="shared" si="6"/>
        <v>1.7537735849056606</v>
      </c>
      <c r="K42" s="115">
        <v>4029</v>
      </c>
      <c r="L42" s="116">
        <f t="shared" si="7"/>
        <v>0.38026721479958892</v>
      </c>
      <c r="M42" s="115"/>
      <c r="N42" s="116"/>
      <c r="O42" s="116"/>
    </row>
    <row r="43" spans="2:16" ht="15.75" x14ac:dyDescent="0.25">
      <c r="B43" s="117" t="s">
        <v>30</v>
      </c>
      <c r="C43" s="118">
        <v>30969</v>
      </c>
      <c r="D43" s="119">
        <v>-7.65446087786259E-2</v>
      </c>
      <c r="E43" s="118">
        <v>6950</v>
      </c>
      <c r="F43" s="119">
        <f t="shared" si="4"/>
        <v>-0.77558203364654976</v>
      </c>
      <c r="G43" s="118">
        <v>17286</v>
      </c>
      <c r="H43" s="119">
        <f t="shared" si="5"/>
        <v>1.4871942446043165</v>
      </c>
      <c r="I43" s="118">
        <v>21218</v>
      </c>
      <c r="J43" s="119">
        <f t="shared" si="6"/>
        <v>0.2274673145898416</v>
      </c>
      <c r="K43" s="118">
        <v>40235</v>
      </c>
      <c r="L43" s="119">
        <f t="shared" si="7"/>
        <v>0.89626732019983035</v>
      </c>
      <c r="M43" s="118">
        <v>23758</v>
      </c>
      <c r="N43" s="119">
        <v>-0.3438104181627355</v>
      </c>
      <c r="O43" s="119">
        <v>-0.20253759398496241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  <c r="K46" s="120"/>
      <c r="N46" s="79"/>
      <c r="O46" s="79"/>
    </row>
    <row r="48" spans="2:16" ht="48.75" customHeight="1" thickBot="1" x14ac:dyDescent="0.3">
      <c r="B48" s="263" t="s">
        <v>265</v>
      </c>
      <c r="C48" s="263"/>
      <c r="D48" s="263"/>
      <c r="E48" s="263"/>
      <c r="F48" s="263"/>
      <c r="G48" s="263"/>
      <c r="H48" s="263"/>
      <c r="I48" s="263"/>
      <c r="J48" s="263"/>
      <c r="K48" s="263"/>
      <c r="L48" s="263"/>
      <c r="M48" s="263"/>
      <c r="N48" s="263"/>
      <c r="O48" s="263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88" t="s">
        <v>100</v>
      </c>
      <c r="D50" s="289"/>
      <c r="E50" s="289"/>
      <c r="F50" s="289"/>
      <c r="G50" s="289"/>
      <c r="H50" s="289"/>
      <c r="I50" s="289"/>
      <c r="J50" s="289"/>
      <c r="K50" s="289"/>
      <c r="L50" s="289"/>
      <c r="M50" s="289"/>
      <c r="N50" s="289"/>
      <c r="O50" s="290"/>
    </row>
    <row r="51" spans="1:16" ht="22.5" thickTop="1" thickBot="1" x14ac:dyDescent="0.3">
      <c r="B51" s="109"/>
      <c r="C51" s="291">
        <f>C7</f>
        <v>2019</v>
      </c>
      <c r="D51" s="292"/>
      <c r="E51" s="293">
        <v>2020</v>
      </c>
      <c r="F51" s="292"/>
      <c r="G51" s="293">
        <v>2021</v>
      </c>
      <c r="H51" s="292"/>
      <c r="I51" s="293">
        <v>2022</v>
      </c>
      <c r="J51" s="292"/>
      <c r="K51" s="293">
        <v>2023</v>
      </c>
      <c r="L51" s="292"/>
      <c r="M51" s="293">
        <v>2024</v>
      </c>
      <c r="N51" s="294"/>
      <c r="O51" s="295"/>
    </row>
    <row r="52" spans="1:16" ht="16.5" thickTop="1" thickBot="1" x14ac:dyDescent="0.3">
      <c r="B52" s="85"/>
      <c r="C52" s="111" t="s">
        <v>69</v>
      </c>
      <c r="D52" s="112" t="str">
        <f>CONCATENATE("var. ",RIGHT(C51,2),"/",RIGHT(C51-1,2))</f>
        <v>var. 19/18</v>
      </c>
      <c r="E52" s="113" t="s">
        <v>69</v>
      </c>
      <c r="F52" s="112" t="str">
        <f>CONCATENATE("var. ",RIGHT(E51,2),"/",RIGHT(E51-1,2))</f>
        <v>var. 20/19</v>
      </c>
      <c r="G52" s="113" t="s">
        <v>69</v>
      </c>
      <c r="H52" s="112" t="str">
        <f>CONCATENATE("var. ",RIGHT(G51,2),"/",RIGHT(G51-1,2))</f>
        <v>var. 21/20</v>
      </c>
      <c r="I52" s="113" t="s">
        <v>69</v>
      </c>
      <c r="J52" s="112" t="s">
        <v>136</v>
      </c>
      <c r="K52" s="113" t="s">
        <v>69</v>
      </c>
      <c r="L52" s="112" t="s">
        <v>242</v>
      </c>
      <c r="M52" s="113" t="s">
        <v>69</v>
      </c>
      <c r="N52" s="112" t="s">
        <v>263</v>
      </c>
      <c r="O52" s="112" t="s">
        <v>264</v>
      </c>
    </row>
    <row r="53" spans="1:16" x14ac:dyDescent="0.25">
      <c r="A53" s="1">
        <v>1</v>
      </c>
      <c r="B53" s="114" t="s">
        <v>71</v>
      </c>
      <c r="C53" s="115">
        <v>1334</v>
      </c>
      <c r="D53" s="116">
        <v>6.4644852354349469E-2</v>
      </c>
      <c r="E53" s="115">
        <v>563</v>
      </c>
      <c r="F53" s="116">
        <f t="shared" ref="F53:F65" si="8">IFERROR(E53/C53-1,"-")</f>
        <v>-0.57796101949025491</v>
      </c>
      <c r="G53" s="115">
        <v>258</v>
      </c>
      <c r="H53" s="116">
        <f t="shared" ref="H53:H65" si="9">IFERROR(G53/E53-1,"-")</f>
        <v>-0.54174067495559508</v>
      </c>
      <c r="I53" s="115">
        <v>843</v>
      </c>
      <c r="J53" s="116">
        <f t="shared" ref="J53:J65" si="10">IFERROR(I53/G53-1,"-")</f>
        <v>2.2674418604651163</v>
      </c>
      <c r="K53" s="115">
        <v>1740</v>
      </c>
      <c r="L53" s="116">
        <f>IFERROR(K53/I53-1,"-")</f>
        <v>1.0640569395017794</v>
      </c>
      <c r="M53" s="115">
        <v>940</v>
      </c>
      <c r="N53" s="116">
        <v>-0.45977011494252873</v>
      </c>
      <c r="O53" s="116">
        <v>-0.29535232383808097</v>
      </c>
    </row>
    <row r="54" spans="1:16" x14ac:dyDescent="0.25">
      <c r="A54" s="1">
        <v>2</v>
      </c>
      <c r="B54" s="114" t="s">
        <v>73</v>
      </c>
      <c r="C54" s="115">
        <v>1064</v>
      </c>
      <c r="D54" s="116">
        <v>-0.45041322314049592</v>
      </c>
      <c r="E54" s="115">
        <v>504</v>
      </c>
      <c r="F54" s="116">
        <f t="shared" si="8"/>
        <v>-0.52631578947368429</v>
      </c>
      <c r="G54" s="115">
        <v>16</v>
      </c>
      <c r="H54" s="116">
        <f t="shared" si="9"/>
        <v>-0.96825396825396826</v>
      </c>
      <c r="I54" s="115">
        <v>552</v>
      </c>
      <c r="J54" s="116">
        <f t="shared" si="10"/>
        <v>33.5</v>
      </c>
      <c r="K54" s="115">
        <v>1148</v>
      </c>
      <c r="L54" s="116">
        <f t="shared" ref="L54:L65" si="11">IFERROR(K54/I54-1,"-")</f>
        <v>1.0797101449275361</v>
      </c>
      <c r="M54" s="115">
        <v>1412</v>
      </c>
      <c r="N54" s="116">
        <v>0.2299651567944252</v>
      </c>
      <c r="O54" s="116">
        <v>0.3270676691729324</v>
      </c>
    </row>
    <row r="55" spans="1:16" x14ac:dyDescent="0.25">
      <c r="A55" s="1">
        <v>3</v>
      </c>
      <c r="B55" s="114" t="s">
        <v>75</v>
      </c>
      <c r="C55" s="115">
        <v>1309</v>
      </c>
      <c r="D55" s="116">
        <v>0.23374175306314804</v>
      </c>
      <c r="E55" s="115">
        <v>522</v>
      </c>
      <c r="F55" s="116">
        <f t="shared" si="8"/>
        <v>-0.60122230710466007</v>
      </c>
      <c r="G55" s="115">
        <v>359</v>
      </c>
      <c r="H55" s="116">
        <f t="shared" si="9"/>
        <v>-0.3122605363984674</v>
      </c>
      <c r="I55" s="115">
        <v>1584</v>
      </c>
      <c r="J55" s="116">
        <f t="shared" si="10"/>
        <v>3.4122562674094707</v>
      </c>
      <c r="K55" s="115">
        <v>1437</v>
      </c>
      <c r="L55" s="116">
        <f t="shared" si="11"/>
        <v>-9.2803030303030276E-2</v>
      </c>
      <c r="M55" s="115">
        <v>1780</v>
      </c>
      <c r="N55" s="116">
        <v>0.23869171885873341</v>
      </c>
      <c r="O55" s="116">
        <v>0.35981665393430107</v>
      </c>
    </row>
    <row r="56" spans="1:16" x14ac:dyDescent="0.25">
      <c r="A56" s="1">
        <v>4</v>
      </c>
      <c r="B56" s="114" t="s">
        <v>77</v>
      </c>
      <c r="C56" s="115">
        <v>1046</v>
      </c>
      <c r="D56" s="116">
        <v>0.17528089887640452</v>
      </c>
      <c r="E56" s="115">
        <v>0</v>
      </c>
      <c r="F56" s="116">
        <f t="shared" si="8"/>
        <v>-1</v>
      </c>
      <c r="G56" s="115">
        <v>188</v>
      </c>
      <c r="H56" s="116" t="str">
        <f t="shared" si="9"/>
        <v>-</v>
      </c>
      <c r="I56" s="115">
        <v>851</v>
      </c>
      <c r="J56" s="116">
        <f t="shared" si="10"/>
        <v>3.5265957446808507</v>
      </c>
      <c r="K56" s="115">
        <v>1028</v>
      </c>
      <c r="L56" s="116">
        <f t="shared" si="11"/>
        <v>0.20799059929494712</v>
      </c>
      <c r="M56" s="115">
        <v>652</v>
      </c>
      <c r="N56" s="116">
        <v>-0.36575875486381326</v>
      </c>
      <c r="O56" s="116">
        <v>-0.37667304015296366</v>
      </c>
    </row>
    <row r="57" spans="1:16" x14ac:dyDescent="0.25">
      <c r="A57" s="1">
        <v>5</v>
      </c>
      <c r="B57" s="114" t="s">
        <v>79</v>
      </c>
      <c r="C57" s="115">
        <v>1367</v>
      </c>
      <c r="D57" s="116">
        <v>-0.21974885844748859</v>
      </c>
      <c r="E57" s="115">
        <v>0</v>
      </c>
      <c r="F57" s="116">
        <f t="shared" si="8"/>
        <v>-1</v>
      </c>
      <c r="G57" s="115">
        <v>467</v>
      </c>
      <c r="H57" s="116" t="str">
        <f t="shared" si="9"/>
        <v>-</v>
      </c>
      <c r="I57" s="115">
        <v>944</v>
      </c>
      <c r="J57" s="116">
        <f t="shared" si="10"/>
        <v>1.0214132762312635</v>
      </c>
      <c r="K57" s="115">
        <v>841</v>
      </c>
      <c r="L57" s="116">
        <f t="shared" si="11"/>
        <v>-0.10911016949152541</v>
      </c>
      <c r="M57" s="115">
        <v>401</v>
      </c>
      <c r="N57" s="116">
        <v>-0.52318668252080858</v>
      </c>
      <c r="O57" s="116">
        <v>-0.70665691294806143</v>
      </c>
    </row>
    <row r="58" spans="1:16" x14ac:dyDescent="0.25">
      <c r="A58" s="1">
        <v>6</v>
      </c>
      <c r="B58" s="114" t="s">
        <v>81</v>
      </c>
      <c r="C58" s="115">
        <v>1374</v>
      </c>
      <c r="D58" s="116">
        <v>0.4049079754601228</v>
      </c>
      <c r="E58" s="115">
        <v>0</v>
      </c>
      <c r="F58" s="116">
        <f t="shared" si="8"/>
        <v>-1</v>
      </c>
      <c r="G58" s="115">
        <v>1196</v>
      </c>
      <c r="H58" s="116" t="str">
        <f t="shared" si="9"/>
        <v>-</v>
      </c>
      <c r="I58" s="115">
        <v>862</v>
      </c>
      <c r="J58" s="116">
        <f t="shared" si="10"/>
        <v>-0.27926421404682278</v>
      </c>
      <c r="K58" s="115">
        <v>1029</v>
      </c>
      <c r="L58" s="116">
        <f t="shared" si="11"/>
        <v>0.19373549883990715</v>
      </c>
      <c r="M58" s="115">
        <v>1248</v>
      </c>
      <c r="N58" s="116">
        <v>0.2128279883381925</v>
      </c>
      <c r="O58" s="116">
        <v>-9.1703056768558944E-2</v>
      </c>
    </row>
    <row r="59" spans="1:16" x14ac:dyDescent="0.25">
      <c r="A59" s="1">
        <v>7</v>
      </c>
      <c r="B59" s="114" t="s">
        <v>83</v>
      </c>
      <c r="C59" s="115">
        <v>1777</v>
      </c>
      <c r="D59" s="116">
        <v>1.5134370579915135</v>
      </c>
      <c r="E59" s="115">
        <v>0</v>
      </c>
      <c r="F59" s="116">
        <f t="shared" si="8"/>
        <v>-1</v>
      </c>
      <c r="G59" s="115">
        <v>1527</v>
      </c>
      <c r="H59" s="116" t="str">
        <f t="shared" si="9"/>
        <v>-</v>
      </c>
      <c r="I59" s="115">
        <v>739</v>
      </c>
      <c r="J59" s="116">
        <f t="shared" si="10"/>
        <v>-0.51604453176162413</v>
      </c>
      <c r="K59" s="115">
        <v>857</v>
      </c>
      <c r="L59" s="116">
        <f t="shared" si="11"/>
        <v>0.15967523680649531</v>
      </c>
      <c r="M59" s="115">
        <v>786</v>
      </c>
      <c r="N59" s="116">
        <v>-8.2847141190198315E-2</v>
      </c>
      <c r="O59" s="116">
        <v>-0.55768148564997189</v>
      </c>
    </row>
    <row r="60" spans="1:16" x14ac:dyDescent="0.25">
      <c r="A60" s="1">
        <v>8</v>
      </c>
      <c r="B60" s="114" t="s">
        <v>85</v>
      </c>
      <c r="C60" s="115">
        <v>1555</v>
      </c>
      <c r="D60" s="116">
        <v>0.15958240119313949</v>
      </c>
      <c r="E60" s="115">
        <v>0</v>
      </c>
      <c r="F60" s="116">
        <f t="shared" si="8"/>
        <v>-1</v>
      </c>
      <c r="G60" s="115">
        <v>2183</v>
      </c>
      <c r="H60" s="116" t="str">
        <f t="shared" si="9"/>
        <v>-</v>
      </c>
      <c r="I60" s="115">
        <v>1413</v>
      </c>
      <c r="J60" s="116">
        <f t="shared" si="10"/>
        <v>-0.35272560696289512</v>
      </c>
      <c r="K60" s="115">
        <v>1437</v>
      </c>
      <c r="L60" s="116">
        <f t="shared" si="11"/>
        <v>1.6985138004246281E-2</v>
      </c>
      <c r="M60" s="115">
        <v>1083</v>
      </c>
      <c r="N60" s="116">
        <v>-0.24634655532359084</v>
      </c>
      <c r="O60" s="116">
        <v>-0.3035369774919614</v>
      </c>
    </row>
    <row r="61" spans="1:16" x14ac:dyDescent="0.25">
      <c r="A61" s="1">
        <v>9</v>
      </c>
      <c r="B61" s="114" t="s">
        <v>87</v>
      </c>
      <c r="C61" s="115">
        <v>2661</v>
      </c>
      <c r="D61" s="116">
        <v>0.64665841584158423</v>
      </c>
      <c r="E61" s="115">
        <v>144</v>
      </c>
      <c r="F61" s="116">
        <f t="shared" si="8"/>
        <v>-0.94588500563697853</v>
      </c>
      <c r="G61" s="115">
        <v>1251</v>
      </c>
      <c r="H61" s="116">
        <f t="shared" si="9"/>
        <v>7.6875</v>
      </c>
      <c r="I61" s="115">
        <v>1401</v>
      </c>
      <c r="J61" s="116">
        <f t="shared" si="10"/>
        <v>0.11990407673860903</v>
      </c>
      <c r="K61" s="115">
        <v>925</v>
      </c>
      <c r="L61" s="116">
        <f t="shared" si="11"/>
        <v>-0.33975731620271232</v>
      </c>
      <c r="M61" s="115">
        <v>779</v>
      </c>
      <c r="N61" s="116">
        <v>-0.15783783783783789</v>
      </c>
      <c r="O61" s="116">
        <v>-0.70725291243893273</v>
      </c>
    </row>
    <row r="62" spans="1:16" x14ac:dyDescent="0.25">
      <c r="A62" s="1">
        <v>10</v>
      </c>
      <c r="B62" s="114" t="s">
        <v>89</v>
      </c>
      <c r="C62" s="115">
        <v>2962</v>
      </c>
      <c r="D62" s="116">
        <v>2.1310782241014801</v>
      </c>
      <c r="E62" s="115">
        <v>106</v>
      </c>
      <c r="F62" s="116">
        <f t="shared" si="8"/>
        <v>-0.9642133693450371</v>
      </c>
      <c r="G62" s="115">
        <v>1256</v>
      </c>
      <c r="H62" s="116">
        <f t="shared" si="9"/>
        <v>10.849056603773585</v>
      </c>
      <c r="I62" s="115">
        <v>1534</v>
      </c>
      <c r="J62" s="116">
        <f t="shared" si="10"/>
        <v>0.22133757961783429</v>
      </c>
      <c r="K62" s="115">
        <v>1410</v>
      </c>
      <c r="L62" s="116">
        <f t="shared" si="11"/>
        <v>-8.0834419817470637E-2</v>
      </c>
      <c r="M62" s="115">
        <v>775</v>
      </c>
      <c r="N62" s="116">
        <v>-0.45035460992907805</v>
      </c>
      <c r="O62" s="116">
        <v>-0.73835246455097914</v>
      </c>
    </row>
    <row r="63" spans="1:16" x14ac:dyDescent="0.25">
      <c r="A63" s="1">
        <v>11</v>
      </c>
      <c r="B63" s="114" t="s">
        <v>91</v>
      </c>
      <c r="C63" s="115">
        <v>933</v>
      </c>
      <c r="D63" s="116">
        <v>-0.25360000000000005</v>
      </c>
      <c r="E63" s="115">
        <v>99</v>
      </c>
      <c r="F63" s="116">
        <f t="shared" si="8"/>
        <v>-0.89389067524115751</v>
      </c>
      <c r="G63" s="115">
        <v>757</v>
      </c>
      <c r="H63" s="116">
        <f t="shared" si="9"/>
        <v>6.6464646464646462</v>
      </c>
      <c r="I63" s="115">
        <v>1893</v>
      </c>
      <c r="J63" s="116">
        <f t="shared" si="10"/>
        <v>1.500660501981506</v>
      </c>
      <c r="K63" s="115">
        <v>1531</v>
      </c>
      <c r="L63" s="116">
        <f t="shared" si="11"/>
        <v>-0.19123085050184896</v>
      </c>
      <c r="M63" s="115">
        <v>566</v>
      </c>
      <c r="N63" s="116">
        <v>-0.63030698889614634</v>
      </c>
      <c r="O63" s="116">
        <v>-0.39335476956055737</v>
      </c>
    </row>
    <row r="64" spans="1:16" x14ac:dyDescent="0.25">
      <c r="A64" s="1">
        <v>12</v>
      </c>
      <c r="B64" s="114" t="s">
        <v>93</v>
      </c>
      <c r="C64" s="115">
        <v>626</v>
      </c>
      <c r="D64" s="116">
        <v>-0.54538852578068264</v>
      </c>
      <c r="E64" s="115">
        <v>9</v>
      </c>
      <c r="F64" s="116">
        <f t="shared" si="8"/>
        <v>-0.98562300319488816</v>
      </c>
      <c r="G64" s="115">
        <v>838</v>
      </c>
      <c r="H64" s="116">
        <f t="shared" si="9"/>
        <v>92.111111111111114</v>
      </c>
      <c r="I64" s="115">
        <v>1612</v>
      </c>
      <c r="J64" s="116">
        <f t="shared" si="10"/>
        <v>0.92362768496420045</v>
      </c>
      <c r="K64" s="115">
        <v>1688</v>
      </c>
      <c r="L64" s="116">
        <f t="shared" si="11"/>
        <v>4.7146401985111552E-2</v>
      </c>
      <c r="M64" s="115"/>
      <c r="N64" s="116"/>
      <c r="O64" s="116"/>
    </row>
    <row r="65" spans="1:16" ht="15.75" x14ac:dyDescent="0.25">
      <c r="B65" s="117" t="s">
        <v>30</v>
      </c>
      <c r="C65" s="118">
        <v>18008</v>
      </c>
      <c r="D65" s="119">
        <v>0.19203018468259758</v>
      </c>
      <c r="E65" s="118">
        <v>1947</v>
      </c>
      <c r="F65" s="119">
        <f t="shared" si="8"/>
        <v>-0.89188138605064415</v>
      </c>
      <c r="G65" s="118">
        <v>10296</v>
      </c>
      <c r="H65" s="119">
        <f t="shared" si="9"/>
        <v>4.2881355932203391</v>
      </c>
      <c r="I65" s="118">
        <v>14228</v>
      </c>
      <c r="J65" s="119">
        <f t="shared" si="10"/>
        <v>0.38189588189588197</v>
      </c>
      <c r="K65" s="118">
        <v>15071</v>
      </c>
      <c r="L65" s="119">
        <f t="shared" si="11"/>
        <v>5.924936744447562E-2</v>
      </c>
      <c r="M65" s="118">
        <v>10422</v>
      </c>
      <c r="N65" s="119">
        <v>-0.22125084061869538</v>
      </c>
      <c r="O65" s="119">
        <v>-0.40041422160856055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  <c r="K68" s="120"/>
      <c r="N68" s="79"/>
      <c r="O68" s="79"/>
    </row>
    <row r="70" spans="1:16" ht="48.75" customHeight="1" thickBot="1" x14ac:dyDescent="0.3">
      <c r="B70" s="263" t="s">
        <v>266</v>
      </c>
      <c r="C70" s="263"/>
      <c r="D70" s="263"/>
      <c r="E70" s="263"/>
      <c r="F70" s="263"/>
      <c r="G70" s="263"/>
      <c r="H70" s="263"/>
      <c r="I70" s="263"/>
      <c r="J70" s="263"/>
      <c r="K70" s="263"/>
      <c r="L70" s="263"/>
      <c r="M70" s="263"/>
      <c r="N70" s="263"/>
      <c r="O70" s="263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88" t="s">
        <v>103</v>
      </c>
      <c r="D72" s="289"/>
      <c r="E72" s="289"/>
      <c r="F72" s="289"/>
      <c r="G72" s="289"/>
      <c r="H72" s="289"/>
      <c r="I72" s="289"/>
      <c r="J72" s="289"/>
      <c r="K72" s="289"/>
      <c r="L72" s="289"/>
      <c r="M72" s="289"/>
      <c r="N72" s="289"/>
      <c r="O72" s="290"/>
    </row>
    <row r="73" spans="1:16" ht="22.5" thickTop="1" thickBot="1" x14ac:dyDescent="0.3">
      <c r="B73" s="109"/>
      <c r="C73" s="291">
        <f>C7</f>
        <v>2019</v>
      </c>
      <c r="D73" s="292"/>
      <c r="E73" s="293">
        <v>2020</v>
      </c>
      <c r="F73" s="292"/>
      <c r="G73" s="293">
        <v>2021</v>
      </c>
      <c r="H73" s="292"/>
      <c r="I73" s="293">
        <v>2022</v>
      </c>
      <c r="J73" s="292"/>
      <c r="K73" s="293">
        <v>2023</v>
      </c>
      <c r="L73" s="292"/>
      <c r="M73" s="293">
        <v>2024</v>
      </c>
      <c r="N73" s="294"/>
      <c r="O73" s="295"/>
    </row>
    <row r="74" spans="1:16" ht="16.5" thickTop="1" thickBot="1" x14ac:dyDescent="0.3">
      <c r="B74" s="85"/>
      <c r="C74" s="111" t="s">
        <v>69</v>
      </c>
      <c r="D74" s="112" t="str">
        <f>CONCATENATE("var. ",RIGHT(C73,2),"/",RIGHT(C73-1,2))</f>
        <v>var. 19/18</v>
      </c>
      <c r="E74" s="113" t="s">
        <v>69</v>
      </c>
      <c r="F74" s="112" t="str">
        <f>CONCATENATE("var. ",RIGHT(E73,2),"/",RIGHT(E73-1,2))</f>
        <v>var. 20/19</v>
      </c>
      <c r="G74" s="113" t="s">
        <v>69</v>
      </c>
      <c r="H74" s="112" t="str">
        <f>CONCATENATE("var. ",RIGHT(G73,2),"/",RIGHT(G73-1,2))</f>
        <v>var. 21/20</v>
      </c>
      <c r="I74" s="113" t="s">
        <v>69</v>
      </c>
      <c r="J74" s="112" t="s">
        <v>136</v>
      </c>
      <c r="K74" s="113" t="s">
        <v>69</v>
      </c>
      <c r="L74" s="112" t="s">
        <v>242</v>
      </c>
      <c r="M74" s="113" t="s">
        <v>69</v>
      </c>
      <c r="N74" s="112" t="s">
        <v>263</v>
      </c>
      <c r="O74" s="112" t="s">
        <v>264</v>
      </c>
    </row>
    <row r="75" spans="1:16" x14ac:dyDescent="0.25">
      <c r="A75" s="1">
        <v>1</v>
      </c>
      <c r="B75" s="114" t="s">
        <v>71</v>
      </c>
      <c r="C75" s="115">
        <v>876</v>
      </c>
      <c r="D75" s="116">
        <v>-4.6789989118607211E-2</v>
      </c>
      <c r="E75" s="115">
        <v>651</v>
      </c>
      <c r="F75" s="116">
        <f t="shared" ref="F75:F87" si="12">IFERROR(E75/C75-1,"-")</f>
        <v>-0.25684931506849318</v>
      </c>
      <c r="G75" s="115">
        <v>262</v>
      </c>
      <c r="H75" s="116">
        <f t="shared" ref="H75:H87" si="13">IFERROR(G75/E75-1,"-")</f>
        <v>-0.59754224270353307</v>
      </c>
      <c r="I75" s="115">
        <v>99</v>
      </c>
      <c r="J75" s="116">
        <f t="shared" ref="J75:J87" si="14">IFERROR(I75/G75-1,"-")</f>
        <v>-0.62213740458015265</v>
      </c>
      <c r="K75" s="115">
        <v>4982</v>
      </c>
      <c r="L75" s="116">
        <f>IFERROR(K75/I75-1,"-")</f>
        <v>49.323232323232325</v>
      </c>
      <c r="M75" s="115">
        <v>500</v>
      </c>
      <c r="N75" s="116">
        <v>-0.89963869931754314</v>
      </c>
      <c r="O75" s="116">
        <v>-0.42922374429223742</v>
      </c>
    </row>
    <row r="76" spans="1:16" x14ac:dyDescent="0.25">
      <c r="A76" s="1">
        <v>2</v>
      </c>
      <c r="B76" s="114" t="s">
        <v>73</v>
      </c>
      <c r="C76" s="115">
        <v>851</v>
      </c>
      <c r="D76" s="116">
        <v>-2.6315789473684181E-2</v>
      </c>
      <c r="E76" s="115">
        <v>400</v>
      </c>
      <c r="F76" s="116">
        <f t="shared" si="12"/>
        <v>-0.5299647473560517</v>
      </c>
      <c r="G76" s="115">
        <v>495</v>
      </c>
      <c r="H76" s="116">
        <f t="shared" si="13"/>
        <v>0.23750000000000004</v>
      </c>
      <c r="I76" s="115">
        <v>58</v>
      </c>
      <c r="J76" s="116">
        <f t="shared" si="14"/>
        <v>-0.88282828282828285</v>
      </c>
      <c r="K76" s="115">
        <v>2158</v>
      </c>
      <c r="L76" s="116">
        <f t="shared" ref="L76:L87" si="15">IFERROR(K76/I76-1,"-")</f>
        <v>36.206896551724135</v>
      </c>
      <c r="M76" s="115">
        <v>677</v>
      </c>
      <c r="N76" s="116">
        <v>-0.68628359592215016</v>
      </c>
      <c r="O76" s="116">
        <v>-0.20446533490011753</v>
      </c>
    </row>
    <row r="77" spans="1:16" x14ac:dyDescent="0.25">
      <c r="A77" s="1">
        <v>3</v>
      </c>
      <c r="B77" s="114" t="s">
        <v>75</v>
      </c>
      <c r="C77" s="115">
        <v>833</v>
      </c>
      <c r="D77" s="116">
        <v>-0.46807151979565775</v>
      </c>
      <c r="E77" s="115">
        <v>265</v>
      </c>
      <c r="F77" s="116">
        <f t="shared" si="12"/>
        <v>-0.68187274909963991</v>
      </c>
      <c r="G77" s="115">
        <v>372</v>
      </c>
      <c r="H77" s="116">
        <f t="shared" si="13"/>
        <v>0.40377358490566029</v>
      </c>
      <c r="I77" s="115">
        <v>200</v>
      </c>
      <c r="J77" s="116">
        <f t="shared" si="14"/>
        <v>-0.4623655913978495</v>
      </c>
      <c r="K77" s="115">
        <v>1635</v>
      </c>
      <c r="L77" s="116">
        <f t="shared" si="15"/>
        <v>7.1750000000000007</v>
      </c>
      <c r="M77" s="115">
        <v>3047</v>
      </c>
      <c r="N77" s="116">
        <v>0.8636085626911314</v>
      </c>
      <c r="O77" s="116">
        <v>2.6578631452581032</v>
      </c>
    </row>
    <row r="78" spans="1:16" x14ac:dyDescent="0.25">
      <c r="A78" s="1">
        <v>4</v>
      </c>
      <c r="B78" s="114" t="s">
        <v>77</v>
      </c>
      <c r="C78" s="115">
        <v>1806</v>
      </c>
      <c r="D78" s="116">
        <v>0.35382308845577204</v>
      </c>
      <c r="E78" s="115">
        <v>0</v>
      </c>
      <c r="F78" s="116">
        <f t="shared" si="12"/>
        <v>-1</v>
      </c>
      <c r="G78" s="115">
        <v>524</v>
      </c>
      <c r="H78" s="116" t="str">
        <f t="shared" si="13"/>
        <v>-</v>
      </c>
      <c r="I78" s="115">
        <v>52</v>
      </c>
      <c r="J78" s="116">
        <f t="shared" si="14"/>
        <v>-0.9007633587786259</v>
      </c>
      <c r="K78" s="115">
        <v>2371</v>
      </c>
      <c r="L78" s="116">
        <f t="shared" si="15"/>
        <v>44.596153846153847</v>
      </c>
      <c r="M78" s="115">
        <v>1480</v>
      </c>
      <c r="N78" s="116">
        <v>-0.37579080556727118</v>
      </c>
      <c r="O78" s="116">
        <v>-0.18050941306755264</v>
      </c>
    </row>
    <row r="79" spans="1:16" x14ac:dyDescent="0.25">
      <c r="A79" s="1">
        <v>5</v>
      </c>
      <c r="B79" s="114" t="s">
        <v>79</v>
      </c>
      <c r="C79" s="115">
        <v>883</v>
      </c>
      <c r="D79" s="116">
        <v>-0.33004552352048555</v>
      </c>
      <c r="E79" s="115">
        <v>0</v>
      </c>
      <c r="F79" s="116">
        <f t="shared" si="12"/>
        <v>-1</v>
      </c>
      <c r="G79" s="115">
        <v>326</v>
      </c>
      <c r="H79" s="116" t="str">
        <f t="shared" si="13"/>
        <v>-</v>
      </c>
      <c r="I79" s="115">
        <v>463</v>
      </c>
      <c r="J79" s="116">
        <f t="shared" si="14"/>
        <v>0.42024539877300615</v>
      </c>
      <c r="K79" s="115">
        <v>2771</v>
      </c>
      <c r="L79" s="116">
        <f t="shared" si="15"/>
        <v>4.9848812095032393</v>
      </c>
      <c r="M79" s="115">
        <v>1111</v>
      </c>
      <c r="N79" s="116">
        <v>-0.59906171057380009</v>
      </c>
      <c r="O79" s="116">
        <v>0.25821064552661377</v>
      </c>
    </row>
    <row r="80" spans="1:16" x14ac:dyDescent="0.25">
      <c r="A80" s="1">
        <v>6</v>
      </c>
      <c r="B80" s="114" t="s">
        <v>81</v>
      </c>
      <c r="C80" s="115">
        <v>1197</v>
      </c>
      <c r="D80" s="116">
        <v>-0.13260869565217392</v>
      </c>
      <c r="E80" s="115">
        <v>0</v>
      </c>
      <c r="F80" s="116">
        <f t="shared" si="12"/>
        <v>-1</v>
      </c>
      <c r="G80" s="115">
        <v>807</v>
      </c>
      <c r="H80" s="116" t="str">
        <f t="shared" si="13"/>
        <v>-</v>
      </c>
      <c r="I80" s="115">
        <v>507</v>
      </c>
      <c r="J80" s="116">
        <f t="shared" si="14"/>
        <v>-0.37174721189591076</v>
      </c>
      <c r="K80" s="115">
        <v>1609</v>
      </c>
      <c r="L80" s="116">
        <f t="shared" si="15"/>
        <v>2.1735700197238659</v>
      </c>
      <c r="M80" s="115">
        <v>643</v>
      </c>
      <c r="N80" s="116">
        <v>-0.60037290242386576</v>
      </c>
      <c r="O80" s="116">
        <v>-0.46282372598162069</v>
      </c>
    </row>
    <row r="81" spans="1:16" x14ac:dyDescent="0.25">
      <c r="A81" s="1">
        <v>7</v>
      </c>
      <c r="B81" s="114" t="s">
        <v>83</v>
      </c>
      <c r="C81" s="115">
        <v>933</v>
      </c>
      <c r="D81" s="116">
        <v>-0.50266524520255862</v>
      </c>
      <c r="E81" s="115">
        <v>0</v>
      </c>
      <c r="F81" s="116">
        <f t="shared" si="12"/>
        <v>-1</v>
      </c>
      <c r="G81" s="115">
        <v>1088</v>
      </c>
      <c r="H81" s="116" t="str">
        <f t="shared" si="13"/>
        <v>-</v>
      </c>
      <c r="I81" s="115">
        <v>464</v>
      </c>
      <c r="J81" s="116">
        <f t="shared" si="14"/>
        <v>-0.57352941176470584</v>
      </c>
      <c r="K81" s="115">
        <v>1787</v>
      </c>
      <c r="L81" s="116">
        <f t="shared" si="15"/>
        <v>2.8512931034482758</v>
      </c>
      <c r="M81" s="115">
        <v>1324</v>
      </c>
      <c r="N81" s="116">
        <v>-0.25909345271404594</v>
      </c>
      <c r="O81" s="116">
        <v>0.41907824222936774</v>
      </c>
    </row>
    <row r="82" spans="1:16" x14ac:dyDescent="0.25">
      <c r="A82" s="1">
        <v>8</v>
      </c>
      <c r="B82" s="114" t="s">
        <v>85</v>
      </c>
      <c r="C82" s="115">
        <v>1981</v>
      </c>
      <c r="D82" s="116">
        <v>-0.58250790305584821</v>
      </c>
      <c r="E82" s="115">
        <v>2492</v>
      </c>
      <c r="F82" s="116">
        <f t="shared" si="12"/>
        <v>0.25795053003533575</v>
      </c>
      <c r="G82" s="115">
        <v>1192</v>
      </c>
      <c r="H82" s="116">
        <f t="shared" si="13"/>
        <v>-0.521669341894061</v>
      </c>
      <c r="I82" s="115">
        <v>1771</v>
      </c>
      <c r="J82" s="116">
        <f t="shared" si="14"/>
        <v>0.48573825503355694</v>
      </c>
      <c r="K82" s="115">
        <v>1450</v>
      </c>
      <c r="L82" s="116">
        <f t="shared" si="15"/>
        <v>-0.181253529079616</v>
      </c>
      <c r="M82" s="115">
        <v>1033</v>
      </c>
      <c r="N82" s="116">
        <v>-0.28758620689655168</v>
      </c>
      <c r="O82" s="116">
        <v>-0.47854618879353861</v>
      </c>
    </row>
    <row r="83" spans="1:16" x14ac:dyDescent="0.25">
      <c r="A83" s="1">
        <v>9</v>
      </c>
      <c r="B83" s="114" t="s">
        <v>87</v>
      </c>
      <c r="C83" s="115">
        <v>1548</v>
      </c>
      <c r="D83" s="116">
        <v>6.4649243466299966E-2</v>
      </c>
      <c r="E83" s="115">
        <v>341</v>
      </c>
      <c r="F83" s="116">
        <f t="shared" si="12"/>
        <v>-0.77971576227390182</v>
      </c>
      <c r="G83" s="115">
        <v>857</v>
      </c>
      <c r="H83" s="116">
        <f t="shared" si="13"/>
        <v>1.5131964809384164</v>
      </c>
      <c r="I83" s="115">
        <v>424</v>
      </c>
      <c r="J83" s="116">
        <f t="shared" si="14"/>
        <v>-0.50525087514585765</v>
      </c>
      <c r="K83" s="115">
        <v>2265</v>
      </c>
      <c r="L83" s="116">
        <f t="shared" si="15"/>
        <v>4.341981132075472</v>
      </c>
      <c r="M83" s="115">
        <v>1991</v>
      </c>
      <c r="N83" s="116">
        <v>-0.12097130242825604</v>
      </c>
      <c r="O83" s="116">
        <v>0.28617571059431524</v>
      </c>
    </row>
    <row r="84" spans="1:16" x14ac:dyDescent="0.25">
      <c r="A84" s="1">
        <v>10</v>
      </c>
      <c r="B84" s="114" t="s">
        <v>89</v>
      </c>
      <c r="C84" s="115">
        <v>681</v>
      </c>
      <c r="D84" s="116">
        <v>-0.39304812834224601</v>
      </c>
      <c r="E84" s="115">
        <v>422</v>
      </c>
      <c r="F84" s="116">
        <f t="shared" si="12"/>
        <v>-0.38032305433186486</v>
      </c>
      <c r="G84" s="115">
        <v>795</v>
      </c>
      <c r="H84" s="116">
        <f t="shared" si="13"/>
        <v>0.88388625592417069</v>
      </c>
      <c r="I84" s="115">
        <v>581</v>
      </c>
      <c r="J84" s="116">
        <f t="shared" si="14"/>
        <v>-0.26918238993710697</v>
      </c>
      <c r="K84" s="115">
        <v>1155</v>
      </c>
      <c r="L84" s="116">
        <f t="shared" si="15"/>
        <v>0.98795180722891573</v>
      </c>
      <c r="M84" s="115">
        <v>1414</v>
      </c>
      <c r="N84" s="116">
        <v>0.22424242424242413</v>
      </c>
      <c r="O84" s="116">
        <v>1.076358296622614</v>
      </c>
    </row>
    <row r="85" spans="1:16" x14ac:dyDescent="0.25">
      <c r="A85" s="1">
        <v>11</v>
      </c>
      <c r="B85" s="114" t="s">
        <v>91</v>
      </c>
      <c r="C85" s="115">
        <v>821</v>
      </c>
      <c r="D85" s="116">
        <v>-0.166497461928934</v>
      </c>
      <c r="E85" s="115">
        <v>410</v>
      </c>
      <c r="F85" s="116">
        <f t="shared" si="12"/>
        <v>-0.50060901339829478</v>
      </c>
      <c r="G85" s="115">
        <v>50</v>
      </c>
      <c r="H85" s="116">
        <f t="shared" si="13"/>
        <v>-0.87804878048780488</v>
      </c>
      <c r="I85" s="115">
        <v>1064</v>
      </c>
      <c r="J85" s="116">
        <f t="shared" si="14"/>
        <v>20.28</v>
      </c>
      <c r="K85" s="115">
        <v>640</v>
      </c>
      <c r="L85" s="116">
        <f t="shared" si="15"/>
        <v>-0.39849624060150379</v>
      </c>
      <c r="M85" s="115">
        <v>116</v>
      </c>
      <c r="N85" s="116">
        <v>-0.81874999999999998</v>
      </c>
      <c r="O85" s="116">
        <v>-0.85870889159561514</v>
      </c>
    </row>
    <row r="86" spans="1:16" x14ac:dyDescent="0.25">
      <c r="A86" s="1">
        <v>12</v>
      </c>
      <c r="B86" s="114" t="s">
        <v>93</v>
      </c>
      <c r="C86" s="115">
        <v>551</v>
      </c>
      <c r="D86" s="116">
        <v>-0.35630841121495327</v>
      </c>
      <c r="E86" s="115">
        <v>0</v>
      </c>
      <c r="F86" s="116">
        <f t="shared" si="12"/>
        <v>-1</v>
      </c>
      <c r="G86" s="115">
        <v>222</v>
      </c>
      <c r="H86" s="116" t="str">
        <f t="shared" si="13"/>
        <v>-</v>
      </c>
      <c r="I86" s="115">
        <v>1307</v>
      </c>
      <c r="J86" s="116">
        <f t="shared" si="14"/>
        <v>4.8873873873873874</v>
      </c>
      <c r="K86" s="115">
        <v>2341</v>
      </c>
      <c r="L86" s="116">
        <f t="shared" si="15"/>
        <v>0.79112471308339716</v>
      </c>
      <c r="M86" s="115"/>
      <c r="N86" s="116"/>
      <c r="O86" s="116"/>
    </row>
    <row r="87" spans="1:16" ht="15.75" x14ac:dyDescent="0.25">
      <c r="B87" s="117" t="s">
        <v>30</v>
      </c>
      <c r="C87" s="118">
        <v>12961</v>
      </c>
      <c r="D87" s="119">
        <v>-0.2967062781485702</v>
      </c>
      <c r="E87" s="118">
        <v>5003</v>
      </c>
      <c r="F87" s="119">
        <f t="shared" si="12"/>
        <v>-0.61399583365481059</v>
      </c>
      <c r="G87" s="118">
        <v>6990</v>
      </c>
      <c r="H87" s="119">
        <f t="shared" si="13"/>
        <v>0.39716170297821307</v>
      </c>
      <c r="I87" s="118">
        <v>6990</v>
      </c>
      <c r="J87" s="119">
        <f t="shared" si="14"/>
        <v>0</v>
      </c>
      <c r="K87" s="118">
        <v>25164</v>
      </c>
      <c r="L87" s="119">
        <f t="shared" si="15"/>
        <v>2.6</v>
      </c>
      <c r="M87" s="118">
        <v>13336</v>
      </c>
      <c r="N87" s="119">
        <v>-0.41567716776935548</v>
      </c>
      <c r="O87" s="119">
        <v>7.4617244157937135E-2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  <c r="K90" s="120"/>
      <c r="N90" s="79"/>
      <c r="O90" s="79"/>
    </row>
    <row r="92" spans="1:16" ht="48.75" customHeight="1" thickBot="1" x14ac:dyDescent="0.3">
      <c r="B92" s="263" t="s">
        <v>267</v>
      </c>
      <c r="C92" s="263"/>
      <c r="D92" s="263"/>
      <c r="E92" s="263"/>
      <c r="F92" s="263"/>
      <c r="G92" s="263"/>
      <c r="H92" s="263"/>
      <c r="I92" s="263"/>
      <c r="J92" s="263"/>
      <c r="K92" s="263"/>
      <c r="L92" s="263"/>
      <c r="M92" s="263"/>
      <c r="N92" s="263"/>
      <c r="O92" s="263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88" t="s">
        <v>107</v>
      </c>
      <c r="D94" s="289"/>
      <c r="E94" s="289"/>
      <c r="F94" s="289"/>
      <c r="G94" s="289"/>
      <c r="H94" s="289"/>
      <c r="I94" s="289"/>
      <c r="J94" s="289"/>
      <c r="K94" s="289"/>
      <c r="L94" s="289"/>
      <c r="M94" s="289"/>
      <c r="N94" s="289"/>
      <c r="O94" s="290"/>
    </row>
    <row r="95" spans="1:16" ht="22.5" thickTop="1" thickBot="1" x14ac:dyDescent="0.3">
      <c r="B95" s="109"/>
      <c r="C95" s="291">
        <f>C7</f>
        <v>2019</v>
      </c>
      <c r="D95" s="292"/>
      <c r="E95" s="293">
        <v>2020</v>
      </c>
      <c r="F95" s="292"/>
      <c r="G95" s="293">
        <v>2021</v>
      </c>
      <c r="H95" s="292"/>
      <c r="I95" s="293">
        <v>2022</v>
      </c>
      <c r="J95" s="292"/>
      <c r="K95" s="293">
        <v>2023</v>
      </c>
      <c r="L95" s="292"/>
      <c r="M95" s="293">
        <v>2024</v>
      </c>
      <c r="N95" s="294"/>
      <c r="O95" s="295"/>
    </row>
    <row r="96" spans="1:16" ht="16.5" thickTop="1" thickBot="1" x14ac:dyDescent="0.3">
      <c r="B96" s="85"/>
      <c r="C96" s="111" t="s">
        <v>69</v>
      </c>
      <c r="D96" s="112" t="str">
        <f>CONCATENATE("var. ",RIGHT(C95,2),"/",RIGHT(C95-1,2))</f>
        <v>var. 19/18</v>
      </c>
      <c r="E96" s="113" t="s">
        <v>69</v>
      </c>
      <c r="F96" s="112" t="str">
        <f>CONCATENATE("var. ",RIGHT(E95,2),"/",RIGHT(E95-1,2))</f>
        <v>var. 20/19</v>
      </c>
      <c r="G96" s="113" t="s">
        <v>69</v>
      </c>
      <c r="H96" s="112" t="str">
        <f>CONCATENATE("var. ",RIGHT(G95,2),"/",RIGHT(G95-1,2))</f>
        <v>var. 21/20</v>
      </c>
      <c r="I96" s="113" t="s">
        <v>69</v>
      </c>
      <c r="J96" s="112" t="s">
        <v>136</v>
      </c>
      <c r="K96" s="113" t="s">
        <v>69</v>
      </c>
      <c r="L96" s="112" t="s">
        <v>242</v>
      </c>
      <c r="M96" s="113" t="s">
        <v>69</v>
      </c>
      <c r="N96" s="112" t="s">
        <v>263</v>
      </c>
      <c r="O96" s="112" t="s">
        <v>264</v>
      </c>
    </row>
    <row r="97" spans="2:15" x14ac:dyDescent="0.25">
      <c r="B97" s="114" t="s">
        <v>71</v>
      </c>
      <c r="C97" s="115">
        <v>22371</v>
      </c>
      <c r="D97" s="116">
        <v>1.3225236650210581E-2</v>
      </c>
      <c r="E97" s="115">
        <v>19810</v>
      </c>
      <c r="F97" s="116">
        <f t="shared" ref="F97:F109" si="16">IFERROR(E97/C97-1,"-")</f>
        <v>-0.11447856600062578</v>
      </c>
      <c r="G97" s="115">
        <v>2440</v>
      </c>
      <c r="H97" s="116">
        <f t="shared" ref="H97:H109" si="17">IFERROR(G97/E97-1,"-")</f>
        <v>-0.87682988389702166</v>
      </c>
      <c r="I97" s="115">
        <v>12980</v>
      </c>
      <c r="J97" s="116">
        <f t="shared" ref="J97:J109" si="18">IFERROR(I97/G97-1,"-")</f>
        <v>4.3196721311475406</v>
      </c>
      <c r="K97" s="115">
        <v>11260</v>
      </c>
      <c r="L97" s="116">
        <f t="shared" ref="L97:L109" si="19">IFERROR(K97/I97-1,"-")</f>
        <v>-0.13251155624036981</v>
      </c>
      <c r="M97" s="115">
        <v>19857</v>
      </c>
      <c r="N97" s="116">
        <v>0.76349911190053277</v>
      </c>
      <c r="O97" s="116">
        <v>-0.11237763175539761</v>
      </c>
    </row>
    <row r="98" spans="2:15" x14ac:dyDescent="0.25">
      <c r="B98" s="114" t="s">
        <v>73</v>
      </c>
      <c r="C98" s="115">
        <v>17969</v>
      </c>
      <c r="D98" s="116">
        <v>-5.6497768443160901E-2</v>
      </c>
      <c r="E98" s="115">
        <v>19473</v>
      </c>
      <c r="F98" s="116">
        <f t="shared" si="16"/>
        <v>8.369970504758184E-2</v>
      </c>
      <c r="G98" s="115">
        <v>1495</v>
      </c>
      <c r="H98" s="116">
        <f t="shared" si="17"/>
        <v>-0.9232270323011349</v>
      </c>
      <c r="I98" s="115">
        <v>12607</v>
      </c>
      <c r="J98" s="116">
        <f t="shared" si="18"/>
        <v>7.4327759197324408</v>
      </c>
      <c r="K98" s="115">
        <v>12875</v>
      </c>
      <c r="L98" s="116">
        <f t="shared" si="19"/>
        <v>2.1258031252478826E-2</v>
      </c>
      <c r="M98" s="115">
        <v>16570</v>
      </c>
      <c r="N98" s="116">
        <v>0.28699029126213582</v>
      </c>
      <c r="O98" s="116">
        <v>-7.7856308086148407E-2</v>
      </c>
    </row>
    <row r="99" spans="2:15" x14ac:dyDescent="0.25">
      <c r="B99" s="114" t="s">
        <v>75</v>
      </c>
      <c r="C99" s="115">
        <v>21967</v>
      </c>
      <c r="D99" s="116">
        <v>0.14524790156926115</v>
      </c>
      <c r="E99" s="115">
        <v>11550</v>
      </c>
      <c r="F99" s="116">
        <f t="shared" si="16"/>
        <v>-0.47421131697546315</v>
      </c>
      <c r="G99" s="115">
        <v>3150</v>
      </c>
      <c r="H99" s="116">
        <f t="shared" si="17"/>
        <v>-0.72727272727272729</v>
      </c>
      <c r="I99" s="115">
        <v>15236</v>
      </c>
      <c r="J99" s="116">
        <f t="shared" si="18"/>
        <v>3.8368253968253967</v>
      </c>
      <c r="K99" s="115">
        <v>15197</v>
      </c>
      <c r="L99" s="116">
        <f t="shared" si="19"/>
        <v>-2.5597269624573205E-3</v>
      </c>
      <c r="M99" s="115">
        <v>15970</v>
      </c>
      <c r="N99" s="116">
        <v>5.086530236230824E-2</v>
      </c>
      <c r="O99" s="116">
        <v>-0.27300040970546724</v>
      </c>
    </row>
    <row r="100" spans="2:15" x14ac:dyDescent="0.25">
      <c r="B100" s="114" t="s">
        <v>77</v>
      </c>
      <c r="C100" s="115">
        <v>12071</v>
      </c>
      <c r="D100" s="116">
        <v>-0.17089085788859126</v>
      </c>
      <c r="E100" s="115">
        <v>0</v>
      </c>
      <c r="F100" s="116">
        <f t="shared" si="16"/>
        <v>-1</v>
      </c>
      <c r="G100" s="115">
        <v>2889</v>
      </c>
      <c r="H100" s="116" t="str">
        <f t="shared" si="17"/>
        <v>-</v>
      </c>
      <c r="I100" s="115">
        <v>11210</v>
      </c>
      <c r="J100" s="116">
        <f t="shared" si="18"/>
        <v>2.8802353755624783</v>
      </c>
      <c r="K100" s="115">
        <v>9718</v>
      </c>
      <c r="L100" s="116">
        <f t="shared" si="19"/>
        <v>-0.13309545049063332</v>
      </c>
      <c r="M100" s="115">
        <v>12454</v>
      </c>
      <c r="N100" s="116">
        <v>0.28153941140152305</v>
      </c>
      <c r="O100" s="116">
        <v>3.1728937122027956E-2</v>
      </c>
    </row>
    <row r="101" spans="2:15" x14ac:dyDescent="0.25">
      <c r="B101" s="114" t="s">
        <v>79</v>
      </c>
      <c r="C101" s="115">
        <v>13562</v>
      </c>
      <c r="D101" s="116">
        <v>2.6335704555774164E-2</v>
      </c>
      <c r="E101" s="115">
        <v>0</v>
      </c>
      <c r="F101" s="116">
        <f t="shared" si="16"/>
        <v>-1</v>
      </c>
      <c r="G101" s="115">
        <v>2528</v>
      </c>
      <c r="H101" s="116" t="str">
        <f t="shared" si="17"/>
        <v>-</v>
      </c>
      <c r="I101" s="115">
        <v>9691</v>
      </c>
      <c r="J101" s="116">
        <f t="shared" si="18"/>
        <v>2.8334651898734178</v>
      </c>
      <c r="K101" s="115">
        <v>7128</v>
      </c>
      <c r="L101" s="116">
        <f t="shared" si="19"/>
        <v>-0.26447219069239503</v>
      </c>
      <c r="M101" s="115">
        <v>6305</v>
      </c>
      <c r="N101" s="116">
        <v>-0.11546015712682378</v>
      </c>
      <c r="O101" s="116">
        <v>-0.53509806813154404</v>
      </c>
    </row>
    <row r="102" spans="2:15" x14ac:dyDescent="0.25">
      <c r="B102" s="114" t="s">
        <v>81</v>
      </c>
      <c r="C102" s="115">
        <v>15554</v>
      </c>
      <c r="D102" s="116">
        <v>0.11378446115288221</v>
      </c>
      <c r="E102" s="115">
        <v>0</v>
      </c>
      <c r="F102" s="116">
        <f t="shared" si="16"/>
        <v>-1</v>
      </c>
      <c r="G102" s="115">
        <v>3769</v>
      </c>
      <c r="H102" s="116" t="str">
        <f t="shared" si="17"/>
        <v>-</v>
      </c>
      <c r="I102" s="115">
        <v>10445</v>
      </c>
      <c r="J102" s="116">
        <f t="shared" si="18"/>
        <v>1.7712921199257097</v>
      </c>
      <c r="K102" s="115">
        <v>8496</v>
      </c>
      <c r="L102" s="116">
        <f t="shared" si="19"/>
        <v>-0.18659645763523214</v>
      </c>
      <c r="M102" s="115">
        <v>10392</v>
      </c>
      <c r="N102" s="116">
        <v>0.2231638418079096</v>
      </c>
      <c r="O102" s="116">
        <v>-0.3318760447473319</v>
      </c>
    </row>
    <row r="103" spans="2:15" x14ac:dyDescent="0.25">
      <c r="B103" s="114" t="s">
        <v>83</v>
      </c>
      <c r="C103" s="115">
        <v>14234</v>
      </c>
      <c r="D103" s="116">
        <v>1.635130310603361E-2</v>
      </c>
      <c r="E103" s="115">
        <v>0</v>
      </c>
      <c r="F103" s="116">
        <f t="shared" si="16"/>
        <v>-1</v>
      </c>
      <c r="G103" s="115">
        <v>6074</v>
      </c>
      <c r="H103" s="116" t="str">
        <f t="shared" si="17"/>
        <v>-</v>
      </c>
      <c r="I103" s="115">
        <v>10268</v>
      </c>
      <c r="J103" s="116">
        <f t="shared" si="18"/>
        <v>0.69048403029305239</v>
      </c>
      <c r="K103" s="115">
        <v>7870</v>
      </c>
      <c r="L103" s="116">
        <f t="shared" si="19"/>
        <v>-0.2335410985586287</v>
      </c>
      <c r="M103" s="115">
        <v>10403</v>
      </c>
      <c r="N103" s="116">
        <v>0.32185514612452359</v>
      </c>
      <c r="O103" s="116">
        <v>-0.26914430237459608</v>
      </c>
    </row>
    <row r="104" spans="2:15" x14ac:dyDescent="0.25">
      <c r="B104" s="114" t="s">
        <v>85</v>
      </c>
      <c r="C104" s="115">
        <v>13062</v>
      </c>
      <c r="D104" s="116">
        <v>-0.23196330922561303</v>
      </c>
      <c r="E104" s="115">
        <v>1140</v>
      </c>
      <c r="F104" s="116">
        <f t="shared" si="16"/>
        <v>-0.91272393201653657</v>
      </c>
      <c r="G104" s="115">
        <v>7232</v>
      </c>
      <c r="H104" s="116">
        <f t="shared" si="17"/>
        <v>5.3438596491228072</v>
      </c>
      <c r="I104" s="115">
        <v>11661</v>
      </c>
      <c r="J104" s="116">
        <f t="shared" si="18"/>
        <v>0.61241703539823011</v>
      </c>
      <c r="K104" s="115">
        <v>9642</v>
      </c>
      <c r="L104" s="116">
        <f t="shared" si="19"/>
        <v>-0.17314124003087217</v>
      </c>
      <c r="M104" s="115">
        <v>14537</v>
      </c>
      <c r="N104" s="116">
        <v>0.50767475627463177</v>
      </c>
      <c r="O104" s="116">
        <v>0.11292298269790235</v>
      </c>
    </row>
    <row r="105" spans="2:15" x14ac:dyDescent="0.25">
      <c r="B105" s="114" t="s">
        <v>87</v>
      </c>
      <c r="C105" s="115">
        <v>16241</v>
      </c>
      <c r="D105" s="116">
        <v>-2.7659701849967022E-2</v>
      </c>
      <c r="E105" s="115">
        <v>544</v>
      </c>
      <c r="F105" s="116">
        <f t="shared" si="16"/>
        <v>-0.96650452558340005</v>
      </c>
      <c r="G105" s="115">
        <v>10006</v>
      </c>
      <c r="H105" s="116">
        <f t="shared" si="17"/>
        <v>17.393382352941178</v>
      </c>
      <c r="I105" s="115">
        <v>11793</v>
      </c>
      <c r="J105" s="116">
        <f t="shared" si="18"/>
        <v>0.17859284429342392</v>
      </c>
      <c r="K105" s="115">
        <v>10546</v>
      </c>
      <c r="L105" s="116">
        <f t="shared" si="19"/>
        <v>-0.10574069363181549</v>
      </c>
      <c r="M105" s="115">
        <v>14922</v>
      </c>
      <c r="N105" s="116">
        <v>0.41494405461786465</v>
      </c>
      <c r="O105" s="116">
        <v>-8.1214210947601728E-2</v>
      </c>
    </row>
    <row r="106" spans="2:15" x14ac:dyDescent="0.25">
      <c r="B106" s="114" t="s">
        <v>89</v>
      </c>
      <c r="C106" s="115">
        <v>14958</v>
      </c>
      <c r="D106" s="116">
        <v>-0.10457946722538158</v>
      </c>
      <c r="E106" s="115">
        <v>579</v>
      </c>
      <c r="F106" s="116">
        <f t="shared" si="16"/>
        <v>-0.9612916165262736</v>
      </c>
      <c r="G106" s="115">
        <v>12470</v>
      </c>
      <c r="H106" s="116">
        <f t="shared" si="17"/>
        <v>20.537132987910191</v>
      </c>
      <c r="I106" s="115">
        <v>12523</v>
      </c>
      <c r="J106" s="116">
        <f t="shared" si="18"/>
        <v>4.2502004811548755E-3</v>
      </c>
      <c r="K106" s="115">
        <v>15246</v>
      </c>
      <c r="L106" s="116">
        <f t="shared" si="19"/>
        <v>0.21743991056456125</v>
      </c>
      <c r="M106" s="115">
        <v>15697</v>
      </c>
      <c r="N106" s="116">
        <v>2.9581529581529598E-2</v>
      </c>
      <c r="O106" s="116">
        <v>4.9405000668538479E-2</v>
      </c>
    </row>
    <row r="107" spans="2:15" x14ac:dyDescent="0.25">
      <c r="B107" s="114" t="s">
        <v>91</v>
      </c>
      <c r="C107" s="115">
        <v>21017</v>
      </c>
      <c r="D107" s="116">
        <v>-1.1615876598946584E-2</v>
      </c>
      <c r="E107" s="115">
        <v>1877</v>
      </c>
      <c r="F107" s="116">
        <f t="shared" si="16"/>
        <v>-0.91069134510158445</v>
      </c>
      <c r="G107" s="115">
        <v>15652</v>
      </c>
      <c r="H107" s="116">
        <f t="shared" si="17"/>
        <v>7.3388385721896636</v>
      </c>
      <c r="I107" s="115">
        <v>13556</v>
      </c>
      <c r="J107" s="116">
        <f t="shared" si="18"/>
        <v>-0.13391259902887809</v>
      </c>
      <c r="K107" s="115">
        <v>17924</v>
      </c>
      <c r="L107" s="116">
        <f t="shared" si="19"/>
        <v>0.32221894364119219</v>
      </c>
      <c r="M107" s="115">
        <v>15263</v>
      </c>
      <c r="N107" s="116">
        <v>-0.14846016514170945</v>
      </c>
      <c r="O107" s="116">
        <v>-0.27377836989104054</v>
      </c>
    </row>
    <row r="108" spans="2:15" x14ac:dyDescent="0.25">
      <c r="B108" s="114" t="s">
        <v>93</v>
      </c>
      <c r="C108" s="115">
        <v>20812</v>
      </c>
      <c r="D108" s="116">
        <v>2.3104906105594347E-2</v>
      </c>
      <c r="E108" s="115">
        <v>2995</v>
      </c>
      <c r="F108" s="116">
        <f t="shared" si="16"/>
        <v>-0.85609263886219489</v>
      </c>
      <c r="G108" s="115">
        <v>13771</v>
      </c>
      <c r="H108" s="116">
        <f t="shared" si="17"/>
        <v>3.5979966611018366</v>
      </c>
      <c r="I108" s="115">
        <v>15151</v>
      </c>
      <c r="J108" s="116">
        <f t="shared" si="18"/>
        <v>0.10021058746641498</v>
      </c>
      <c r="K108" s="115">
        <v>15898</v>
      </c>
      <c r="L108" s="116">
        <f t="shared" si="19"/>
        <v>4.9303676324994994E-2</v>
      </c>
      <c r="M108" s="115"/>
      <c r="N108" s="116"/>
      <c r="O108" s="116"/>
    </row>
    <row r="109" spans="2:15" ht="15.75" x14ac:dyDescent="0.25">
      <c r="B109" s="117" t="s">
        <v>30</v>
      </c>
      <c r="C109" s="118">
        <v>203818</v>
      </c>
      <c r="D109" s="119">
        <v>-2.0430722500708876E-2</v>
      </c>
      <c r="E109" s="118">
        <v>58325</v>
      </c>
      <c r="F109" s="119">
        <f t="shared" si="16"/>
        <v>-0.71383783571617809</v>
      </c>
      <c r="G109" s="118">
        <v>81476</v>
      </c>
      <c r="H109" s="119">
        <f t="shared" si="17"/>
        <v>0.39693099014144884</v>
      </c>
      <c r="I109" s="118">
        <v>147121</v>
      </c>
      <c r="J109" s="119">
        <f t="shared" si="18"/>
        <v>0.80569738327851148</v>
      </c>
      <c r="K109" s="118">
        <v>141800</v>
      </c>
      <c r="L109" s="119">
        <f t="shared" si="19"/>
        <v>-3.6167508377457969E-2</v>
      </c>
      <c r="M109" s="118">
        <v>152370</v>
      </c>
      <c r="N109" s="119">
        <v>0.21022700195390076</v>
      </c>
      <c r="O109" s="119">
        <v>-0.16740434739844601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  <c r="K112" s="120"/>
      <c r="N112" s="79"/>
      <c r="O112" s="79"/>
    </row>
    <row r="114" spans="1:16" ht="48.75" customHeight="1" thickBot="1" x14ac:dyDescent="0.3">
      <c r="B114" s="263" t="s">
        <v>268</v>
      </c>
      <c r="C114" s="263"/>
      <c r="D114" s="263"/>
      <c r="E114" s="263"/>
      <c r="F114" s="263"/>
      <c r="G114" s="263"/>
      <c r="H114" s="263"/>
      <c r="I114" s="263"/>
      <c r="J114" s="263"/>
      <c r="K114" s="263"/>
      <c r="L114" s="263"/>
      <c r="M114" s="263"/>
      <c r="N114" s="263"/>
      <c r="O114" s="263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88" t="s">
        <v>110</v>
      </c>
      <c r="D116" s="289"/>
      <c r="E116" s="289"/>
      <c r="F116" s="289"/>
      <c r="G116" s="289"/>
      <c r="H116" s="289"/>
      <c r="I116" s="289"/>
      <c r="J116" s="289"/>
      <c r="K116" s="289"/>
      <c r="L116" s="289"/>
      <c r="M116" s="289"/>
      <c r="N116" s="289"/>
      <c r="O116" s="290"/>
    </row>
    <row r="117" spans="1:16" ht="22.5" thickTop="1" thickBot="1" x14ac:dyDescent="0.3">
      <c r="B117" s="109"/>
      <c r="C117" s="291">
        <f>C7</f>
        <v>2019</v>
      </c>
      <c r="D117" s="292"/>
      <c r="E117" s="293">
        <v>2020</v>
      </c>
      <c r="F117" s="292"/>
      <c r="G117" s="293">
        <v>2021</v>
      </c>
      <c r="H117" s="292"/>
      <c r="I117" s="293">
        <v>2022</v>
      </c>
      <c r="J117" s="292"/>
      <c r="K117" s="293">
        <v>2023</v>
      </c>
      <c r="L117" s="292"/>
      <c r="M117" s="293">
        <v>2024</v>
      </c>
      <c r="N117" s="294"/>
      <c r="O117" s="295"/>
    </row>
    <row r="118" spans="1:16" ht="16.5" thickTop="1" thickBot="1" x14ac:dyDescent="0.3">
      <c r="B118" s="85"/>
      <c r="C118" s="111" t="s">
        <v>69</v>
      </c>
      <c r="D118" s="112" t="str">
        <f>CONCATENATE("var. ",RIGHT(C117,2),"/",RIGHT(C117-1,2))</f>
        <v>var. 19/18</v>
      </c>
      <c r="E118" s="113" t="s">
        <v>69</v>
      </c>
      <c r="F118" s="112" t="str">
        <f>CONCATENATE("var. ",RIGHT(E117,2),"/",RIGHT(E117-1,2))</f>
        <v>var. 20/19</v>
      </c>
      <c r="G118" s="113" t="s">
        <v>69</v>
      </c>
      <c r="H118" s="112" t="str">
        <f>CONCATENATE("var. ",RIGHT(G117,2),"/",RIGHT(G117-1,2))</f>
        <v>var. 21/20</v>
      </c>
      <c r="I118" s="113" t="s">
        <v>69</v>
      </c>
      <c r="J118" s="112" t="s">
        <v>136</v>
      </c>
      <c r="K118" s="113" t="s">
        <v>69</v>
      </c>
      <c r="L118" s="112" t="s">
        <v>242</v>
      </c>
      <c r="M118" s="113" t="s">
        <v>69</v>
      </c>
      <c r="N118" s="112" t="s">
        <v>263</v>
      </c>
      <c r="O118" s="112" t="s">
        <v>264</v>
      </c>
    </row>
    <row r="119" spans="1:16" x14ac:dyDescent="0.25">
      <c r="B119" s="114" t="s">
        <v>71</v>
      </c>
      <c r="C119" s="115">
        <v>5883</v>
      </c>
      <c r="D119" s="116">
        <v>1.6237692174814411E-2</v>
      </c>
      <c r="E119" s="115">
        <v>5266</v>
      </c>
      <c r="F119" s="116">
        <f t="shared" ref="F119:F131" si="20">IFERROR(E119/C119-1,"-")</f>
        <v>-0.1048784633690294</v>
      </c>
      <c r="G119" s="115">
        <v>108</v>
      </c>
      <c r="H119" s="116">
        <f t="shared" ref="H119:H131" si="21">IFERROR(G119/E119-1,"-")</f>
        <v>-0.97949107481959741</v>
      </c>
      <c r="I119" s="115">
        <v>4195</v>
      </c>
      <c r="J119" s="116">
        <f t="shared" ref="J119:J131" si="22">IFERROR(I119/G119-1,"-")</f>
        <v>37.842592592592595</v>
      </c>
      <c r="K119" s="115">
        <v>4671</v>
      </c>
      <c r="L119" s="116">
        <f t="shared" ref="L119:L131" si="23">IFERROR(K119/I119-1,"-")</f>
        <v>0.11346841477949932</v>
      </c>
      <c r="M119" s="115">
        <v>5648</v>
      </c>
      <c r="N119" s="116">
        <v>0.20916292014557913</v>
      </c>
      <c r="O119" s="116">
        <v>-3.9945605983341848E-2</v>
      </c>
    </row>
    <row r="120" spans="1:16" x14ac:dyDescent="0.25">
      <c r="B120" s="114" t="s">
        <v>73</v>
      </c>
      <c r="C120" s="115">
        <v>5605</v>
      </c>
      <c r="D120" s="116">
        <v>1.6082916368835853E-3</v>
      </c>
      <c r="E120" s="115">
        <v>6304</v>
      </c>
      <c r="F120" s="116">
        <f t="shared" si="20"/>
        <v>0.12471008028545949</v>
      </c>
      <c r="G120" s="115">
        <v>93</v>
      </c>
      <c r="H120" s="116">
        <f t="shared" si="21"/>
        <v>-0.98524746192893398</v>
      </c>
      <c r="I120" s="115">
        <v>5743</v>
      </c>
      <c r="J120" s="116">
        <f t="shared" si="22"/>
        <v>60.752688172043008</v>
      </c>
      <c r="K120" s="115">
        <v>5059</v>
      </c>
      <c r="L120" s="116">
        <f t="shared" si="23"/>
        <v>-0.11910151488768939</v>
      </c>
      <c r="M120" s="115">
        <v>5918</v>
      </c>
      <c r="N120" s="116">
        <v>0.16979640245107719</v>
      </c>
      <c r="O120" s="116">
        <v>5.5842997323817922E-2</v>
      </c>
    </row>
    <row r="121" spans="1:16" x14ac:dyDescent="0.25">
      <c r="B121" s="114" t="s">
        <v>75</v>
      </c>
      <c r="C121" s="115">
        <v>6697</v>
      </c>
      <c r="D121" s="116">
        <v>6.7421102964615898E-2</v>
      </c>
      <c r="E121" s="115">
        <v>7338</v>
      </c>
      <c r="F121" s="116">
        <f t="shared" si="20"/>
        <v>9.5714499029416089E-2</v>
      </c>
      <c r="G121" s="115">
        <v>88</v>
      </c>
      <c r="H121" s="116">
        <f t="shared" si="21"/>
        <v>-0.98800763150722271</v>
      </c>
      <c r="I121" s="115">
        <v>6750</v>
      </c>
      <c r="J121" s="116">
        <f t="shared" si="22"/>
        <v>75.704545454545453</v>
      </c>
      <c r="K121" s="115">
        <v>5407</v>
      </c>
      <c r="L121" s="116">
        <f t="shared" si="23"/>
        <v>-0.19896296296296301</v>
      </c>
      <c r="M121" s="115">
        <v>5789</v>
      </c>
      <c r="N121" s="116">
        <v>7.0649158498242937E-2</v>
      </c>
      <c r="O121" s="116">
        <v>-0.13558309690906378</v>
      </c>
    </row>
    <row r="122" spans="1:16" x14ac:dyDescent="0.25">
      <c r="B122" s="114" t="s">
        <v>77</v>
      </c>
      <c r="C122" s="115">
        <v>4032</v>
      </c>
      <c r="D122" s="116">
        <v>-0.14048177360903857</v>
      </c>
      <c r="E122" s="115">
        <v>0</v>
      </c>
      <c r="F122" s="116">
        <f t="shared" si="20"/>
        <v>-1</v>
      </c>
      <c r="G122" s="115">
        <v>101</v>
      </c>
      <c r="H122" s="116" t="str">
        <f t="shared" si="21"/>
        <v>-</v>
      </c>
      <c r="I122" s="115">
        <v>5198</v>
      </c>
      <c r="J122" s="116">
        <f t="shared" si="22"/>
        <v>50.465346534653463</v>
      </c>
      <c r="K122" s="115">
        <v>3130</v>
      </c>
      <c r="L122" s="116">
        <f t="shared" si="23"/>
        <v>-0.39784532512504811</v>
      </c>
      <c r="M122" s="115">
        <v>4286</v>
      </c>
      <c r="N122" s="116">
        <v>0.36932907348242816</v>
      </c>
      <c r="O122" s="116">
        <v>6.2996031746031855E-2</v>
      </c>
    </row>
    <row r="123" spans="1:16" x14ac:dyDescent="0.25">
      <c r="B123" s="114" t="s">
        <v>79</v>
      </c>
      <c r="C123" s="115">
        <v>5593</v>
      </c>
      <c r="D123" s="116">
        <v>0.19918524871355059</v>
      </c>
      <c r="E123" s="115">
        <v>0</v>
      </c>
      <c r="F123" s="116">
        <f t="shared" si="20"/>
        <v>-1</v>
      </c>
      <c r="G123" s="115">
        <v>103</v>
      </c>
      <c r="H123" s="116" t="str">
        <f t="shared" si="21"/>
        <v>-</v>
      </c>
      <c r="I123" s="115">
        <v>5387</v>
      </c>
      <c r="J123" s="116">
        <f t="shared" si="22"/>
        <v>51.300970873786405</v>
      </c>
      <c r="K123" s="115">
        <v>4056</v>
      </c>
      <c r="L123" s="116">
        <f t="shared" si="23"/>
        <v>-0.2470762947837386</v>
      </c>
      <c r="M123" s="115">
        <v>4481</v>
      </c>
      <c r="N123" s="116">
        <v>0.10478303747534512</v>
      </c>
      <c r="O123" s="116">
        <v>-0.19881995351332027</v>
      </c>
    </row>
    <row r="124" spans="1:16" x14ac:dyDescent="0.25">
      <c r="B124" s="114" t="s">
        <v>81</v>
      </c>
      <c r="C124" s="115">
        <v>5588</v>
      </c>
      <c r="D124" s="116">
        <v>6.0542797494780753E-2</v>
      </c>
      <c r="E124" s="115">
        <v>0</v>
      </c>
      <c r="F124" s="116">
        <f t="shared" si="20"/>
        <v>-1</v>
      </c>
      <c r="G124" s="115">
        <v>173</v>
      </c>
      <c r="H124" s="116" t="str">
        <f t="shared" si="21"/>
        <v>-</v>
      </c>
      <c r="I124" s="115">
        <v>5659</v>
      </c>
      <c r="J124" s="116">
        <f t="shared" si="22"/>
        <v>31.710982658959537</v>
      </c>
      <c r="K124" s="115">
        <v>4750</v>
      </c>
      <c r="L124" s="116">
        <f t="shared" si="23"/>
        <v>-0.16062908641102669</v>
      </c>
      <c r="M124" s="115">
        <v>8026</v>
      </c>
      <c r="N124" s="116">
        <v>0.6896842105263159</v>
      </c>
      <c r="O124" s="116">
        <v>0.43629205440229057</v>
      </c>
    </row>
    <row r="125" spans="1:16" x14ac:dyDescent="0.25">
      <c r="B125" s="114" t="s">
        <v>83</v>
      </c>
      <c r="C125" s="115">
        <v>5743</v>
      </c>
      <c r="D125" s="116">
        <v>0.18951946975973488</v>
      </c>
      <c r="E125" s="115">
        <v>0</v>
      </c>
      <c r="F125" s="116">
        <f t="shared" si="20"/>
        <v>-1</v>
      </c>
      <c r="G125" s="115">
        <v>304</v>
      </c>
      <c r="H125" s="116" t="str">
        <f t="shared" si="21"/>
        <v>-</v>
      </c>
      <c r="I125" s="115">
        <v>5584</v>
      </c>
      <c r="J125" s="116">
        <f t="shared" si="22"/>
        <v>17.368421052631579</v>
      </c>
      <c r="K125" s="115">
        <v>3580</v>
      </c>
      <c r="L125" s="116">
        <f t="shared" si="23"/>
        <v>-0.35888252148997135</v>
      </c>
      <c r="M125" s="115">
        <v>4630</v>
      </c>
      <c r="N125" s="116">
        <v>0.2932960893854748</v>
      </c>
      <c r="O125" s="116">
        <v>-0.19380114922514369</v>
      </c>
    </row>
    <row r="126" spans="1:16" x14ac:dyDescent="0.25">
      <c r="B126" s="114" t="s">
        <v>85</v>
      </c>
      <c r="C126" s="115">
        <v>4944</v>
      </c>
      <c r="D126" s="116">
        <v>-9.3176815847395456E-2</v>
      </c>
      <c r="E126" s="115">
        <v>81</v>
      </c>
      <c r="F126" s="116">
        <f t="shared" si="20"/>
        <v>-0.98361650485436891</v>
      </c>
      <c r="G126" s="115">
        <v>1468</v>
      </c>
      <c r="H126" s="116">
        <f t="shared" si="21"/>
        <v>17.123456790123456</v>
      </c>
      <c r="I126" s="115">
        <v>5102</v>
      </c>
      <c r="J126" s="116">
        <f t="shared" si="22"/>
        <v>2.4754768392370572</v>
      </c>
      <c r="K126" s="115">
        <v>3569</v>
      </c>
      <c r="L126" s="116">
        <f t="shared" si="23"/>
        <v>-0.30047040376323009</v>
      </c>
      <c r="M126" s="115">
        <v>6181</v>
      </c>
      <c r="N126" s="116">
        <v>0.73185766321098344</v>
      </c>
      <c r="O126" s="116">
        <v>0.25020226537216828</v>
      </c>
    </row>
    <row r="127" spans="1:16" x14ac:dyDescent="0.25">
      <c r="B127" s="114" t="s">
        <v>87</v>
      </c>
      <c r="C127" s="115">
        <v>7130</v>
      </c>
      <c r="D127" s="116">
        <v>6.7525078604581568E-2</v>
      </c>
      <c r="E127" s="115">
        <v>119</v>
      </c>
      <c r="F127" s="116">
        <f t="shared" si="20"/>
        <v>-0.98330995792426368</v>
      </c>
      <c r="G127" s="115">
        <v>4607</v>
      </c>
      <c r="H127" s="116">
        <f t="shared" si="21"/>
        <v>37.714285714285715</v>
      </c>
      <c r="I127" s="115">
        <v>5315</v>
      </c>
      <c r="J127" s="116">
        <f t="shared" si="22"/>
        <v>0.15367918385066193</v>
      </c>
      <c r="K127" s="115">
        <v>5343</v>
      </c>
      <c r="L127" s="116">
        <f t="shared" si="23"/>
        <v>5.2681091251176593E-3</v>
      </c>
      <c r="M127" s="115">
        <v>6777</v>
      </c>
      <c r="N127" s="116">
        <v>0.26838854576080862</v>
      </c>
      <c r="O127" s="116">
        <v>-4.9509116409537146E-2</v>
      </c>
    </row>
    <row r="128" spans="1:16" x14ac:dyDescent="0.25">
      <c r="A128" s="120"/>
      <c r="B128" s="114" t="s">
        <v>89</v>
      </c>
      <c r="C128" s="115">
        <v>5839</v>
      </c>
      <c r="D128" s="116">
        <v>1.7956764295676386E-2</v>
      </c>
      <c r="E128" s="115">
        <v>110</v>
      </c>
      <c r="F128" s="116">
        <f t="shared" si="20"/>
        <v>-0.98116115773248846</v>
      </c>
      <c r="G128" s="115">
        <v>4920</v>
      </c>
      <c r="H128" s="116">
        <f t="shared" si="21"/>
        <v>43.727272727272727</v>
      </c>
      <c r="I128" s="115">
        <v>5929</v>
      </c>
      <c r="J128" s="116">
        <f t="shared" si="22"/>
        <v>0.20508130081300813</v>
      </c>
      <c r="K128" s="115">
        <v>5420</v>
      </c>
      <c r="L128" s="116">
        <f t="shared" si="23"/>
        <v>-8.5849215719345562E-2</v>
      </c>
      <c r="M128" s="115">
        <v>6559</v>
      </c>
      <c r="N128" s="116">
        <v>0.21014760147601486</v>
      </c>
      <c r="O128" s="116">
        <v>0.1233087857509847</v>
      </c>
    </row>
    <row r="129" spans="2:16" x14ac:dyDescent="0.25">
      <c r="B129" s="114" t="s">
        <v>91</v>
      </c>
      <c r="C129" s="115">
        <v>5165</v>
      </c>
      <c r="D129" s="116">
        <v>-0.20794356693758631</v>
      </c>
      <c r="E129" s="115">
        <v>164</v>
      </c>
      <c r="F129" s="116">
        <f t="shared" si="20"/>
        <v>-0.96824782187802516</v>
      </c>
      <c r="G129" s="115">
        <v>5007</v>
      </c>
      <c r="H129" s="116">
        <f t="shared" si="21"/>
        <v>29.530487804878049</v>
      </c>
      <c r="I129" s="115">
        <v>5060</v>
      </c>
      <c r="J129" s="116">
        <f t="shared" si="22"/>
        <v>1.0585180746954359E-2</v>
      </c>
      <c r="K129" s="115">
        <v>5036</v>
      </c>
      <c r="L129" s="116">
        <f t="shared" si="23"/>
        <v>-4.7430830039525418E-3</v>
      </c>
      <c r="M129" s="115">
        <v>5563</v>
      </c>
      <c r="N129" s="116">
        <v>0.10464654487688652</v>
      </c>
      <c r="O129" s="116">
        <v>7.7057115198451154E-2</v>
      </c>
    </row>
    <row r="130" spans="2:16" x14ac:dyDescent="0.25">
      <c r="B130" s="114" t="s">
        <v>93</v>
      </c>
      <c r="C130" s="115">
        <v>5514</v>
      </c>
      <c r="D130" s="116">
        <v>-0.15338553661906951</v>
      </c>
      <c r="E130" s="115">
        <v>350</v>
      </c>
      <c r="F130" s="116">
        <f t="shared" si="20"/>
        <v>-0.93652520856002908</v>
      </c>
      <c r="G130" s="115">
        <v>3721</v>
      </c>
      <c r="H130" s="116">
        <f t="shared" si="21"/>
        <v>9.6314285714285717</v>
      </c>
      <c r="I130" s="115">
        <v>5200</v>
      </c>
      <c r="J130" s="116">
        <f t="shared" si="22"/>
        <v>0.3974737973662994</v>
      </c>
      <c r="K130" s="115">
        <v>5463</v>
      </c>
      <c r="L130" s="116">
        <f t="shared" si="23"/>
        <v>5.0576923076923075E-2</v>
      </c>
      <c r="M130" s="115"/>
      <c r="N130" s="116"/>
      <c r="O130" s="116"/>
    </row>
    <row r="131" spans="2:16" ht="15.75" x14ac:dyDescent="0.25">
      <c r="B131" s="117" t="s">
        <v>30</v>
      </c>
      <c r="C131" s="118">
        <v>67733</v>
      </c>
      <c r="D131" s="119">
        <v>-4.1022172557784176E-3</v>
      </c>
      <c r="E131" s="118">
        <v>19771</v>
      </c>
      <c r="F131" s="119">
        <f t="shared" si="20"/>
        <v>-0.70810387846396883</v>
      </c>
      <c r="G131" s="118">
        <v>20693</v>
      </c>
      <c r="H131" s="119">
        <f t="shared" si="21"/>
        <v>4.6633958828587341E-2</v>
      </c>
      <c r="I131" s="118">
        <v>65122</v>
      </c>
      <c r="J131" s="119">
        <f t="shared" si="22"/>
        <v>2.1470545595128789</v>
      </c>
      <c r="K131" s="118">
        <v>55484</v>
      </c>
      <c r="L131" s="119">
        <f t="shared" si="23"/>
        <v>-0.14799914007555048</v>
      </c>
      <c r="M131" s="118">
        <v>63858</v>
      </c>
      <c r="N131" s="119">
        <v>0.27662381799644153</v>
      </c>
      <c r="O131" s="119">
        <v>2.6342435590414492E-2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C134" s="120"/>
      <c r="K134" s="120"/>
      <c r="N134" s="79"/>
      <c r="O134" s="79"/>
    </row>
    <row r="136" spans="2:16" ht="48.75" customHeight="1" thickBot="1" x14ac:dyDescent="0.3">
      <c r="B136" s="263" t="s">
        <v>269</v>
      </c>
      <c r="C136" s="263"/>
      <c r="D136" s="263"/>
      <c r="E136" s="263"/>
      <c r="F136" s="263"/>
      <c r="G136" s="263"/>
      <c r="H136" s="263"/>
      <c r="I136" s="263"/>
      <c r="J136" s="263"/>
      <c r="K136" s="263"/>
      <c r="L136" s="263"/>
      <c r="M136" s="263"/>
      <c r="N136" s="263"/>
      <c r="O136" s="263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88" t="s">
        <v>113</v>
      </c>
      <c r="D138" s="289"/>
      <c r="E138" s="289"/>
      <c r="F138" s="289"/>
      <c r="G138" s="289"/>
      <c r="H138" s="289"/>
      <c r="I138" s="289"/>
      <c r="J138" s="289"/>
      <c r="K138" s="289"/>
      <c r="L138" s="289"/>
      <c r="M138" s="289"/>
      <c r="N138" s="289"/>
      <c r="O138" s="290"/>
    </row>
    <row r="139" spans="2:16" ht="22.5" thickTop="1" thickBot="1" x14ac:dyDescent="0.3">
      <c r="B139" s="109"/>
      <c r="C139" s="291">
        <f>C7</f>
        <v>2019</v>
      </c>
      <c r="D139" s="292"/>
      <c r="E139" s="293">
        <v>2020</v>
      </c>
      <c r="F139" s="292"/>
      <c r="G139" s="293">
        <v>2021</v>
      </c>
      <c r="H139" s="292"/>
      <c r="I139" s="293">
        <v>2022</v>
      </c>
      <c r="J139" s="292"/>
      <c r="K139" s="293">
        <v>2023</v>
      </c>
      <c r="L139" s="292"/>
      <c r="M139" s="293">
        <v>2024</v>
      </c>
      <c r="N139" s="294"/>
      <c r="O139" s="295"/>
    </row>
    <row r="140" spans="2:16" ht="16.5" thickTop="1" thickBot="1" x14ac:dyDescent="0.3">
      <c r="B140" s="85"/>
      <c r="C140" s="111" t="s">
        <v>69</v>
      </c>
      <c r="D140" s="112" t="str">
        <f>CONCATENATE("var. ",RIGHT(C139,2),"/",RIGHT(C139-1,2))</f>
        <v>var. 19/18</v>
      </c>
      <c r="E140" s="113" t="s">
        <v>69</v>
      </c>
      <c r="F140" s="112" t="str">
        <f>CONCATENATE("var. ",RIGHT(E139,2),"/",RIGHT(E139-1,2))</f>
        <v>var. 20/19</v>
      </c>
      <c r="G140" s="113" t="s">
        <v>69</v>
      </c>
      <c r="H140" s="112" t="str">
        <f>CONCATENATE("var. ",RIGHT(G139,2),"/",RIGHT(G139-1,2))</f>
        <v>var. 21/20</v>
      </c>
      <c r="I140" s="113" t="s">
        <v>69</v>
      </c>
      <c r="J140" s="112" t="s">
        <v>136</v>
      </c>
      <c r="K140" s="113" t="s">
        <v>69</v>
      </c>
      <c r="L140" s="112" t="s">
        <v>242</v>
      </c>
      <c r="M140" s="113" t="s">
        <v>69</v>
      </c>
      <c r="N140" s="112" t="s">
        <v>263</v>
      </c>
      <c r="O140" s="112" t="s">
        <v>264</v>
      </c>
    </row>
    <row r="141" spans="2:16" x14ac:dyDescent="0.25">
      <c r="B141" s="114" t="s">
        <v>71</v>
      </c>
      <c r="C141" s="115">
        <v>6844</v>
      </c>
      <c r="D141" s="116">
        <v>-9.3629982783737242E-2</v>
      </c>
      <c r="E141" s="115">
        <v>6545</v>
      </c>
      <c r="F141" s="116">
        <f t="shared" ref="F141:F153" si="24">IFERROR(E141/C141-1,"-")</f>
        <v>-4.3687901811805929E-2</v>
      </c>
      <c r="G141" s="115">
        <v>999</v>
      </c>
      <c r="H141" s="116">
        <f t="shared" ref="H141:H153" si="25">IFERROR(G141/E141-1,"-")</f>
        <v>-0.8473644003055768</v>
      </c>
      <c r="I141" s="115">
        <v>4563</v>
      </c>
      <c r="J141" s="116">
        <f t="shared" ref="J141:J153" si="26">IFERROR(I141/G141-1,"-")</f>
        <v>3.5675675675675675</v>
      </c>
      <c r="K141" s="115">
        <v>1909</v>
      </c>
      <c r="L141" s="116">
        <f t="shared" ref="L141:L153" si="27">IFERROR(K141/I141-1,"-")</f>
        <v>-0.58163488932719698</v>
      </c>
      <c r="M141" s="115">
        <v>6720</v>
      </c>
      <c r="N141" s="116">
        <v>2.5201676270298585</v>
      </c>
      <c r="O141" s="116">
        <v>-1.8118059614260718E-2</v>
      </c>
    </row>
    <row r="142" spans="2:16" x14ac:dyDescent="0.25">
      <c r="B142" s="114" t="s">
        <v>73</v>
      </c>
      <c r="C142" s="115">
        <v>6979</v>
      </c>
      <c r="D142" s="116">
        <v>-0.19882906669727929</v>
      </c>
      <c r="E142" s="115">
        <v>6280</v>
      </c>
      <c r="F142" s="116">
        <f t="shared" si="24"/>
        <v>-0.10015761570425563</v>
      </c>
      <c r="G142" s="115">
        <v>977</v>
      </c>
      <c r="H142" s="116">
        <f t="shared" si="25"/>
        <v>-0.84442675159235669</v>
      </c>
      <c r="I142" s="115">
        <v>2880</v>
      </c>
      <c r="J142" s="116">
        <f t="shared" si="26"/>
        <v>1.9477993858751281</v>
      </c>
      <c r="K142" s="115">
        <v>3000</v>
      </c>
      <c r="L142" s="116">
        <f t="shared" si="27"/>
        <v>4.1666666666666741E-2</v>
      </c>
      <c r="M142" s="115">
        <v>4191</v>
      </c>
      <c r="N142" s="116">
        <v>0.39700000000000002</v>
      </c>
      <c r="O142" s="116">
        <v>-0.39948416678607246</v>
      </c>
    </row>
    <row r="143" spans="2:16" x14ac:dyDescent="0.25">
      <c r="B143" s="114" t="s">
        <v>75</v>
      </c>
      <c r="C143" s="115">
        <v>9072</v>
      </c>
      <c r="D143" s="116">
        <v>9.5704429111951317E-3</v>
      </c>
      <c r="E143" s="115">
        <v>1807</v>
      </c>
      <c r="F143" s="116">
        <f t="shared" si="24"/>
        <v>-0.80081569664902996</v>
      </c>
      <c r="G143" s="115">
        <v>1444</v>
      </c>
      <c r="H143" s="116">
        <f t="shared" si="25"/>
        <v>-0.20088544548976206</v>
      </c>
      <c r="I143" s="115">
        <v>4119</v>
      </c>
      <c r="J143" s="116">
        <f t="shared" si="26"/>
        <v>1.8524930747922439</v>
      </c>
      <c r="K143" s="115">
        <v>4413</v>
      </c>
      <c r="L143" s="116">
        <f t="shared" si="27"/>
        <v>7.1376547705753746E-2</v>
      </c>
      <c r="M143" s="115">
        <v>4701</v>
      </c>
      <c r="N143" s="116">
        <v>6.5261726716519419E-2</v>
      </c>
      <c r="O143" s="116">
        <v>-0.4818121693121693</v>
      </c>
    </row>
    <row r="144" spans="2:16" x14ac:dyDescent="0.25">
      <c r="B144" s="114" t="s">
        <v>77</v>
      </c>
      <c r="C144" s="115">
        <v>3673</v>
      </c>
      <c r="D144" s="116">
        <v>-0.42555520800750701</v>
      </c>
      <c r="E144" s="115">
        <v>0</v>
      </c>
      <c r="F144" s="116">
        <f t="shared" si="24"/>
        <v>-1</v>
      </c>
      <c r="G144" s="115">
        <v>1194</v>
      </c>
      <c r="H144" s="116" t="str">
        <f t="shared" si="25"/>
        <v>-</v>
      </c>
      <c r="I144" s="115">
        <v>2495</v>
      </c>
      <c r="J144" s="116">
        <f t="shared" si="26"/>
        <v>1.0896147403685092</v>
      </c>
      <c r="K144" s="115">
        <v>2417</v>
      </c>
      <c r="L144" s="116">
        <f t="shared" si="27"/>
        <v>-3.1262525050100187E-2</v>
      </c>
      <c r="M144" s="115">
        <v>3247</v>
      </c>
      <c r="N144" s="116">
        <v>0.3434009102192801</v>
      </c>
      <c r="O144" s="116">
        <v>-0.115981486523278</v>
      </c>
    </row>
    <row r="145" spans="1:16" x14ac:dyDescent="0.25">
      <c r="B145" s="114" t="s">
        <v>79</v>
      </c>
      <c r="C145" s="115">
        <v>3598</v>
      </c>
      <c r="D145" s="116">
        <v>-0.27033056175218007</v>
      </c>
      <c r="E145" s="115">
        <v>0</v>
      </c>
      <c r="F145" s="116">
        <f t="shared" si="24"/>
        <v>-1</v>
      </c>
      <c r="G145" s="115">
        <v>782</v>
      </c>
      <c r="H145" s="116" t="str">
        <f t="shared" si="25"/>
        <v>-</v>
      </c>
      <c r="I145" s="115">
        <v>1509</v>
      </c>
      <c r="J145" s="116">
        <f t="shared" si="26"/>
        <v>0.92966751918158574</v>
      </c>
      <c r="K145" s="115">
        <v>635</v>
      </c>
      <c r="L145" s="116">
        <f t="shared" si="27"/>
        <v>-0.57919151756129894</v>
      </c>
      <c r="M145" s="115">
        <v>365</v>
      </c>
      <c r="N145" s="116">
        <v>-0.42519685039370081</v>
      </c>
      <c r="O145" s="116">
        <v>-0.89855475264035578</v>
      </c>
    </row>
    <row r="146" spans="1:16" x14ac:dyDescent="0.25">
      <c r="B146" s="114" t="s">
        <v>81</v>
      </c>
      <c r="C146" s="115">
        <v>4992</v>
      </c>
      <c r="D146" s="116">
        <v>1.9607843137254832E-2</v>
      </c>
      <c r="E146" s="115">
        <v>0</v>
      </c>
      <c r="F146" s="116">
        <f t="shared" si="24"/>
        <v>-1</v>
      </c>
      <c r="G146" s="115">
        <v>1480</v>
      </c>
      <c r="H146" s="116" t="str">
        <f t="shared" si="25"/>
        <v>-</v>
      </c>
      <c r="I146" s="115">
        <v>2083</v>
      </c>
      <c r="J146" s="116">
        <f t="shared" si="26"/>
        <v>0.40743243243243232</v>
      </c>
      <c r="K146" s="115">
        <v>1387</v>
      </c>
      <c r="L146" s="116">
        <f t="shared" si="27"/>
        <v>-0.33413346135381661</v>
      </c>
      <c r="M146" s="115">
        <v>767</v>
      </c>
      <c r="N146" s="116">
        <v>-0.44700793078586876</v>
      </c>
      <c r="O146" s="116">
        <v>-0.84635416666666663</v>
      </c>
    </row>
    <row r="147" spans="1:16" x14ac:dyDescent="0.25">
      <c r="B147" s="114" t="s">
        <v>83</v>
      </c>
      <c r="C147" s="115">
        <v>3591</v>
      </c>
      <c r="D147" s="116">
        <v>-0.26489252814738995</v>
      </c>
      <c r="E147" s="115">
        <v>0</v>
      </c>
      <c r="F147" s="116">
        <f t="shared" si="24"/>
        <v>-1</v>
      </c>
      <c r="G147" s="115">
        <v>2519</v>
      </c>
      <c r="H147" s="116" t="str">
        <f t="shared" si="25"/>
        <v>-</v>
      </c>
      <c r="I147" s="115">
        <v>1894</v>
      </c>
      <c r="J147" s="116">
        <f t="shared" si="26"/>
        <v>-0.24811433108376335</v>
      </c>
      <c r="K147" s="115">
        <v>1550</v>
      </c>
      <c r="L147" s="116">
        <f t="shared" si="27"/>
        <v>-0.18162618796198526</v>
      </c>
      <c r="M147" s="115">
        <v>2203</v>
      </c>
      <c r="N147" s="116">
        <v>0.42129032258064525</v>
      </c>
      <c r="O147" s="116">
        <v>-0.38652186020607071</v>
      </c>
    </row>
    <row r="148" spans="1:16" x14ac:dyDescent="0.25">
      <c r="B148" s="114" t="s">
        <v>85</v>
      </c>
      <c r="C148" s="115">
        <v>3114</v>
      </c>
      <c r="D148" s="116">
        <v>-0.55457016163638961</v>
      </c>
      <c r="E148" s="115">
        <v>256</v>
      </c>
      <c r="F148" s="116">
        <f t="shared" si="24"/>
        <v>-0.91779062299293512</v>
      </c>
      <c r="G148" s="115">
        <v>2212</v>
      </c>
      <c r="H148" s="116">
        <f t="shared" si="25"/>
        <v>7.640625</v>
      </c>
      <c r="I148" s="115">
        <v>2314</v>
      </c>
      <c r="J148" s="116">
        <f t="shared" si="26"/>
        <v>4.6112115732368952E-2</v>
      </c>
      <c r="K148" s="115">
        <v>1791</v>
      </c>
      <c r="L148" s="116">
        <f t="shared" si="27"/>
        <v>-0.22601555747623159</v>
      </c>
      <c r="M148" s="115">
        <v>2519</v>
      </c>
      <c r="N148" s="116">
        <v>0.40647682858738143</v>
      </c>
      <c r="O148" s="116">
        <v>-0.19107257546563905</v>
      </c>
    </row>
    <row r="149" spans="1:16" x14ac:dyDescent="0.25">
      <c r="B149" s="114" t="s">
        <v>87</v>
      </c>
      <c r="C149" s="115">
        <v>5370</v>
      </c>
      <c r="D149" s="116">
        <v>-9.0755164239756159E-2</v>
      </c>
      <c r="E149" s="115">
        <v>221</v>
      </c>
      <c r="F149" s="116">
        <f t="shared" si="24"/>
        <v>-0.9588454376163873</v>
      </c>
      <c r="G149" s="115">
        <v>2697</v>
      </c>
      <c r="H149" s="116">
        <f t="shared" si="25"/>
        <v>11.203619909502262</v>
      </c>
      <c r="I149" s="115">
        <v>2011</v>
      </c>
      <c r="J149" s="116">
        <f t="shared" si="26"/>
        <v>-0.25435669262143124</v>
      </c>
      <c r="K149" s="115">
        <v>2284</v>
      </c>
      <c r="L149" s="116">
        <f t="shared" si="27"/>
        <v>0.1357533565390352</v>
      </c>
      <c r="M149" s="115">
        <v>2496</v>
      </c>
      <c r="N149" s="116">
        <v>9.2819614711033172E-2</v>
      </c>
      <c r="O149" s="116">
        <v>-0.53519553072625703</v>
      </c>
    </row>
    <row r="150" spans="1:16" x14ac:dyDescent="0.25">
      <c r="A150" s="120"/>
      <c r="B150" s="114" t="s">
        <v>89</v>
      </c>
      <c r="C150" s="115">
        <v>4551</v>
      </c>
      <c r="D150" s="116">
        <v>-0.32276785714285716</v>
      </c>
      <c r="E150" s="115">
        <v>210</v>
      </c>
      <c r="F150" s="116">
        <f t="shared" si="24"/>
        <v>-0.95385629531970995</v>
      </c>
      <c r="G150" s="115">
        <v>3806</v>
      </c>
      <c r="H150" s="116">
        <f t="shared" si="25"/>
        <v>17.123809523809523</v>
      </c>
      <c r="I150" s="115">
        <v>2086</v>
      </c>
      <c r="J150" s="116">
        <f t="shared" si="26"/>
        <v>-0.45191802417235938</v>
      </c>
      <c r="K150" s="115">
        <v>3442</v>
      </c>
      <c r="L150" s="116">
        <f t="shared" si="27"/>
        <v>0.65004793863854271</v>
      </c>
      <c r="M150" s="115">
        <v>3103</v>
      </c>
      <c r="N150" s="116">
        <v>-9.8489250435793152E-2</v>
      </c>
      <c r="O150" s="116">
        <v>-0.31817183036695229</v>
      </c>
    </row>
    <row r="151" spans="1:16" x14ac:dyDescent="0.25">
      <c r="B151" s="114" t="s">
        <v>91</v>
      </c>
      <c r="C151" s="115">
        <v>9109</v>
      </c>
      <c r="D151" s="116">
        <v>0.13507788161993761</v>
      </c>
      <c r="E151" s="115">
        <v>1354</v>
      </c>
      <c r="F151" s="116">
        <f t="shared" si="24"/>
        <v>-0.85135580195411131</v>
      </c>
      <c r="G151" s="115">
        <v>6820</v>
      </c>
      <c r="H151" s="116">
        <f t="shared" si="25"/>
        <v>4.0369276218611523</v>
      </c>
      <c r="I151" s="115">
        <v>3576</v>
      </c>
      <c r="J151" s="116">
        <f t="shared" si="26"/>
        <v>-0.47565982404692086</v>
      </c>
      <c r="K151" s="115">
        <v>6832</v>
      </c>
      <c r="L151" s="116">
        <f t="shared" si="27"/>
        <v>0.91051454138702459</v>
      </c>
      <c r="M151" s="115">
        <v>4594</v>
      </c>
      <c r="N151" s="116">
        <v>-0.32757611241217799</v>
      </c>
      <c r="O151" s="116">
        <v>-0.49566362937753872</v>
      </c>
    </row>
    <row r="152" spans="1:16" x14ac:dyDescent="0.25">
      <c r="B152" s="114" t="s">
        <v>93</v>
      </c>
      <c r="C152" s="115">
        <v>9047</v>
      </c>
      <c r="D152" s="116">
        <v>0.38608855523211272</v>
      </c>
      <c r="E152" s="115">
        <v>1915</v>
      </c>
      <c r="F152" s="116">
        <f t="shared" si="24"/>
        <v>-0.78832762241627052</v>
      </c>
      <c r="G152" s="115">
        <v>6300</v>
      </c>
      <c r="H152" s="116">
        <f t="shared" si="25"/>
        <v>2.2898172323759791</v>
      </c>
      <c r="I152" s="115">
        <v>4554</v>
      </c>
      <c r="J152" s="116">
        <f t="shared" si="26"/>
        <v>-0.27714285714285714</v>
      </c>
      <c r="K152" s="115">
        <v>4805</v>
      </c>
      <c r="L152" s="116">
        <f t="shared" si="27"/>
        <v>5.5116381203337728E-2</v>
      </c>
      <c r="M152" s="115"/>
      <c r="N152" s="116"/>
      <c r="O152" s="116"/>
    </row>
    <row r="153" spans="1:16" ht="15.75" x14ac:dyDescent="0.25">
      <c r="B153" s="117" t="s">
        <v>30</v>
      </c>
      <c r="C153" s="118">
        <v>69940</v>
      </c>
      <c r="D153" s="119">
        <v>-0.13142828757001102</v>
      </c>
      <c r="E153" s="118">
        <v>18669</v>
      </c>
      <c r="F153" s="119">
        <f t="shared" si="24"/>
        <v>-0.73307120388904767</v>
      </c>
      <c r="G153" s="118">
        <v>31230</v>
      </c>
      <c r="H153" s="119">
        <f t="shared" si="25"/>
        <v>0.67282661095934437</v>
      </c>
      <c r="I153" s="118">
        <v>34084</v>
      </c>
      <c r="J153" s="119">
        <f t="shared" si="26"/>
        <v>9.1386487351905243E-2</v>
      </c>
      <c r="K153" s="118">
        <v>34465</v>
      </c>
      <c r="L153" s="119">
        <f t="shared" si="27"/>
        <v>1.117826546180023E-2</v>
      </c>
      <c r="M153" s="118">
        <v>34906</v>
      </c>
      <c r="N153" s="119">
        <v>0.17687120701281178</v>
      </c>
      <c r="O153" s="119">
        <v>-0.42676498119652506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C156" s="120"/>
      <c r="K156" s="120"/>
      <c r="N156" s="79"/>
      <c r="O156" s="79"/>
    </row>
    <row r="157" spans="1:16" x14ac:dyDescent="0.25">
      <c r="O157" s="122"/>
    </row>
    <row r="158" spans="1:16" ht="48.75" customHeight="1" thickBot="1" x14ac:dyDescent="0.3">
      <c r="B158" s="263" t="s">
        <v>270</v>
      </c>
      <c r="C158" s="263"/>
      <c r="D158" s="263"/>
      <c r="E158" s="263"/>
      <c r="F158" s="263"/>
      <c r="G158" s="263"/>
      <c r="H158" s="263"/>
      <c r="I158" s="263"/>
      <c r="J158" s="263"/>
      <c r="K158" s="263"/>
      <c r="L158" s="263"/>
      <c r="M158" s="263"/>
      <c r="N158" s="263"/>
      <c r="O158" s="263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88" t="s">
        <v>116</v>
      </c>
      <c r="D160" s="289"/>
      <c r="E160" s="289"/>
      <c r="F160" s="289"/>
      <c r="G160" s="289"/>
      <c r="H160" s="289"/>
      <c r="I160" s="289"/>
      <c r="J160" s="289"/>
      <c r="K160" s="289"/>
      <c r="L160" s="289"/>
      <c r="M160" s="289"/>
      <c r="N160" s="289"/>
      <c r="O160" s="290"/>
    </row>
    <row r="161" spans="2:15" ht="22.5" thickTop="1" thickBot="1" x14ac:dyDescent="0.3">
      <c r="B161" s="109"/>
      <c r="C161" s="291">
        <f>C7</f>
        <v>2019</v>
      </c>
      <c r="D161" s="292"/>
      <c r="E161" s="293">
        <v>2020</v>
      </c>
      <c r="F161" s="292"/>
      <c r="G161" s="293">
        <v>2021</v>
      </c>
      <c r="H161" s="292"/>
      <c r="I161" s="293">
        <v>2022</v>
      </c>
      <c r="J161" s="292"/>
      <c r="K161" s="293">
        <v>2023</v>
      </c>
      <c r="L161" s="292"/>
      <c r="M161" s="293">
        <v>2024</v>
      </c>
      <c r="N161" s="294"/>
      <c r="O161" s="295"/>
    </row>
    <row r="162" spans="2:15" ht="16.5" thickTop="1" thickBot="1" x14ac:dyDescent="0.3">
      <c r="B162" s="85"/>
      <c r="C162" s="111" t="s">
        <v>69</v>
      </c>
      <c r="D162" s="112" t="str">
        <f>CONCATENATE("var. ",RIGHT(C161,2),"/",RIGHT(C161-1,2))</f>
        <v>var. 19/18</v>
      </c>
      <c r="E162" s="113" t="s">
        <v>69</v>
      </c>
      <c r="F162" s="112" t="str">
        <f>CONCATENATE("var. ",RIGHT(E161,2),"/",RIGHT(E161-1,2))</f>
        <v>var. 20/19</v>
      </c>
      <c r="G162" s="113" t="s">
        <v>69</v>
      </c>
      <c r="H162" s="112" t="str">
        <f>CONCATENATE("var. ",RIGHT(G161,2),"/",RIGHT(G161-1,2))</f>
        <v>var. 21/20</v>
      </c>
      <c r="I162" s="113" t="s">
        <v>69</v>
      </c>
      <c r="J162" s="112" t="s">
        <v>136</v>
      </c>
      <c r="K162" s="113" t="s">
        <v>69</v>
      </c>
      <c r="L162" s="112" t="s">
        <v>242</v>
      </c>
      <c r="M162" s="113" t="s">
        <v>69</v>
      </c>
      <c r="N162" s="112" t="s">
        <v>263</v>
      </c>
      <c r="O162" s="112" t="s">
        <v>264</v>
      </c>
    </row>
    <row r="163" spans="2:15" x14ac:dyDescent="0.25">
      <c r="B163" s="114" t="s">
        <v>71</v>
      </c>
      <c r="C163" s="115">
        <v>669</v>
      </c>
      <c r="D163" s="116">
        <v>9.1353996737357335E-2</v>
      </c>
      <c r="E163" s="115">
        <v>416</v>
      </c>
      <c r="F163" s="116">
        <f t="shared" ref="F163:F175" si="28">IFERROR(E163/C163-1,"-")</f>
        <v>-0.37817638266068765</v>
      </c>
      <c r="G163" s="115">
        <v>107</v>
      </c>
      <c r="H163" s="116">
        <f t="shared" ref="H163:H175" si="29">IFERROR(G163/E163-1,"-")</f>
        <v>-0.74278846153846156</v>
      </c>
      <c r="I163" s="115">
        <v>274</v>
      </c>
      <c r="J163" s="116">
        <f t="shared" ref="J163:J175" si="30">IFERROR(I163/G163-1,"-")</f>
        <v>1.5607476635514019</v>
      </c>
      <c r="K163" s="115">
        <v>617</v>
      </c>
      <c r="L163" s="116">
        <f t="shared" ref="L163:L175" si="31">IFERROR(K163/I163-1,"-")</f>
        <v>1.2518248175182483</v>
      </c>
      <c r="M163" s="115">
        <v>747</v>
      </c>
      <c r="N163" s="116">
        <v>0.21069692058346834</v>
      </c>
      <c r="O163" s="116">
        <v>0.11659192825112097</v>
      </c>
    </row>
    <row r="164" spans="2:15" x14ac:dyDescent="0.25">
      <c r="B164" s="114" t="s">
        <v>73</v>
      </c>
      <c r="C164" s="115">
        <v>473</v>
      </c>
      <c r="D164" s="116">
        <v>0.11032863849765251</v>
      </c>
      <c r="E164" s="115">
        <v>641</v>
      </c>
      <c r="F164" s="116">
        <f t="shared" si="28"/>
        <v>0.35517970401691334</v>
      </c>
      <c r="G164" s="115">
        <v>48</v>
      </c>
      <c r="H164" s="116">
        <f t="shared" si="29"/>
        <v>-0.9251170046801872</v>
      </c>
      <c r="I164" s="115">
        <v>444</v>
      </c>
      <c r="J164" s="116">
        <f t="shared" si="30"/>
        <v>8.25</v>
      </c>
      <c r="K164" s="115">
        <v>654</v>
      </c>
      <c r="L164" s="116">
        <f t="shared" si="31"/>
        <v>0.47297297297297303</v>
      </c>
      <c r="M164" s="115">
        <v>490</v>
      </c>
      <c r="N164" s="116">
        <v>-0.25076452599388377</v>
      </c>
      <c r="O164" s="116">
        <v>3.5940803382663811E-2</v>
      </c>
    </row>
    <row r="165" spans="2:15" x14ac:dyDescent="0.25">
      <c r="B165" s="114" t="s">
        <v>75</v>
      </c>
      <c r="C165" s="115">
        <v>442</v>
      </c>
      <c r="D165" s="116">
        <v>-0.35755813953488369</v>
      </c>
      <c r="E165" s="115">
        <v>63</v>
      </c>
      <c r="F165" s="116">
        <f t="shared" si="28"/>
        <v>-0.85746606334841635</v>
      </c>
      <c r="G165" s="115">
        <v>463</v>
      </c>
      <c r="H165" s="116">
        <f t="shared" si="29"/>
        <v>6.3492063492063489</v>
      </c>
      <c r="I165" s="115">
        <v>624</v>
      </c>
      <c r="J165" s="116">
        <f t="shared" si="30"/>
        <v>0.3477321814254859</v>
      </c>
      <c r="K165" s="115">
        <v>785</v>
      </c>
      <c r="L165" s="116">
        <f t="shared" si="31"/>
        <v>0.25801282051282048</v>
      </c>
      <c r="M165" s="115">
        <v>707</v>
      </c>
      <c r="N165" s="116">
        <v>-9.9363057324840742E-2</v>
      </c>
      <c r="O165" s="116">
        <v>0.59954751131221728</v>
      </c>
    </row>
    <row r="166" spans="2:15" x14ac:dyDescent="0.25">
      <c r="B166" s="114" t="s">
        <v>77</v>
      </c>
      <c r="C166" s="115">
        <v>559</v>
      </c>
      <c r="D166" s="116">
        <v>1.462555066079295</v>
      </c>
      <c r="E166" s="115">
        <v>0</v>
      </c>
      <c r="F166" s="116">
        <f t="shared" si="28"/>
        <v>-1</v>
      </c>
      <c r="G166" s="115">
        <v>104</v>
      </c>
      <c r="H166" s="116" t="str">
        <f t="shared" si="29"/>
        <v>-</v>
      </c>
      <c r="I166" s="115">
        <v>540</v>
      </c>
      <c r="J166" s="116">
        <f t="shared" si="30"/>
        <v>4.1923076923076925</v>
      </c>
      <c r="K166" s="115">
        <v>749</v>
      </c>
      <c r="L166" s="116">
        <f t="shared" si="31"/>
        <v>0.38703703703703707</v>
      </c>
      <c r="M166" s="115">
        <v>471</v>
      </c>
      <c r="N166" s="116">
        <v>-0.3711615487316422</v>
      </c>
      <c r="O166" s="116">
        <v>-0.15742397137745978</v>
      </c>
    </row>
    <row r="167" spans="2:15" x14ac:dyDescent="0.25">
      <c r="B167" s="114" t="s">
        <v>79</v>
      </c>
      <c r="C167" s="115">
        <v>684</v>
      </c>
      <c r="D167" s="116">
        <v>1.3505154639175259</v>
      </c>
      <c r="E167" s="115">
        <v>0</v>
      </c>
      <c r="F167" s="116">
        <f t="shared" si="28"/>
        <v>-1</v>
      </c>
      <c r="G167" s="115">
        <v>384</v>
      </c>
      <c r="H167" s="116" t="str">
        <f t="shared" si="29"/>
        <v>-</v>
      </c>
      <c r="I167" s="115">
        <v>386</v>
      </c>
      <c r="J167" s="116">
        <f t="shared" si="30"/>
        <v>5.2083333333332593E-3</v>
      </c>
      <c r="K167" s="115">
        <v>298</v>
      </c>
      <c r="L167" s="116">
        <f t="shared" si="31"/>
        <v>-0.227979274611399</v>
      </c>
      <c r="M167" s="115">
        <v>131</v>
      </c>
      <c r="N167" s="116">
        <v>-0.56040268456375841</v>
      </c>
      <c r="O167" s="116">
        <v>-0.80847953216374269</v>
      </c>
    </row>
    <row r="168" spans="2:15" x14ac:dyDescent="0.25">
      <c r="B168" s="114" t="s">
        <v>81</v>
      </c>
      <c r="C168" s="115">
        <v>746</v>
      </c>
      <c r="D168" s="116">
        <v>2.3909090909090911</v>
      </c>
      <c r="E168" s="115">
        <v>0</v>
      </c>
      <c r="F168" s="116">
        <f t="shared" si="28"/>
        <v>-1</v>
      </c>
      <c r="G168" s="115">
        <v>367</v>
      </c>
      <c r="H168" s="116" t="str">
        <f t="shared" si="29"/>
        <v>-</v>
      </c>
      <c r="I168" s="115">
        <v>313</v>
      </c>
      <c r="J168" s="116">
        <f t="shared" si="30"/>
        <v>-0.14713896457765663</v>
      </c>
      <c r="K168" s="115">
        <v>385</v>
      </c>
      <c r="L168" s="116">
        <f t="shared" si="31"/>
        <v>0.23003194888178924</v>
      </c>
      <c r="M168" s="115">
        <v>222</v>
      </c>
      <c r="N168" s="116">
        <v>-0.42337662337662341</v>
      </c>
      <c r="O168" s="116">
        <v>-0.7024128686327078</v>
      </c>
    </row>
    <row r="169" spans="2:15" x14ac:dyDescent="0.25">
      <c r="B169" s="114" t="s">
        <v>83</v>
      </c>
      <c r="C169" s="115">
        <v>1064</v>
      </c>
      <c r="D169" s="116">
        <v>1.1153081510934393</v>
      </c>
      <c r="E169" s="115">
        <v>0</v>
      </c>
      <c r="F169" s="116">
        <f t="shared" si="28"/>
        <v>-1</v>
      </c>
      <c r="G169" s="115">
        <v>244</v>
      </c>
      <c r="H169" s="116" t="str">
        <f t="shared" si="29"/>
        <v>-</v>
      </c>
      <c r="I169" s="115">
        <v>423</v>
      </c>
      <c r="J169" s="116">
        <f t="shared" si="30"/>
        <v>0.73360655737704916</v>
      </c>
      <c r="K169" s="115">
        <v>332</v>
      </c>
      <c r="L169" s="116">
        <f t="shared" si="31"/>
        <v>-0.21513002364066192</v>
      </c>
      <c r="M169" s="115">
        <v>181</v>
      </c>
      <c r="N169" s="116">
        <v>-0.45481927710843373</v>
      </c>
      <c r="O169" s="116">
        <v>-0.82988721804511278</v>
      </c>
    </row>
    <row r="170" spans="2:15" x14ac:dyDescent="0.25">
      <c r="B170" s="114" t="s">
        <v>85</v>
      </c>
      <c r="C170" s="115">
        <v>876</v>
      </c>
      <c r="D170" s="116">
        <v>0.70428015564202329</v>
      </c>
      <c r="E170" s="115">
        <v>227</v>
      </c>
      <c r="F170" s="116">
        <f t="shared" si="28"/>
        <v>-0.7408675799086758</v>
      </c>
      <c r="G170" s="115">
        <v>656</v>
      </c>
      <c r="H170" s="116">
        <f t="shared" si="29"/>
        <v>1.8898678414096914</v>
      </c>
      <c r="I170" s="115">
        <v>844</v>
      </c>
      <c r="J170" s="116">
        <f t="shared" si="30"/>
        <v>0.28658536585365857</v>
      </c>
      <c r="K170" s="115">
        <v>638</v>
      </c>
      <c r="L170" s="116">
        <f t="shared" si="31"/>
        <v>-0.24407582938388628</v>
      </c>
      <c r="M170" s="115">
        <v>993</v>
      </c>
      <c r="N170" s="116">
        <v>0.55642633228840133</v>
      </c>
      <c r="O170" s="116">
        <v>0.13356164383561642</v>
      </c>
    </row>
    <row r="171" spans="2:15" x14ac:dyDescent="0.25">
      <c r="B171" s="114" t="s">
        <v>87</v>
      </c>
      <c r="C171" s="115">
        <v>321</v>
      </c>
      <c r="D171" s="116">
        <v>-0.11080332409972304</v>
      </c>
      <c r="E171" s="115">
        <v>58</v>
      </c>
      <c r="F171" s="116">
        <f t="shared" si="28"/>
        <v>-0.81931464174454827</v>
      </c>
      <c r="G171" s="115">
        <v>269</v>
      </c>
      <c r="H171" s="116">
        <f t="shared" si="29"/>
        <v>3.6379310344827589</v>
      </c>
      <c r="I171" s="115">
        <v>658</v>
      </c>
      <c r="J171" s="116">
        <f t="shared" si="30"/>
        <v>1.446096654275093</v>
      </c>
      <c r="K171" s="115">
        <v>379</v>
      </c>
      <c r="L171" s="116">
        <f t="shared" si="31"/>
        <v>-0.42401215805471126</v>
      </c>
      <c r="M171" s="115">
        <v>1070</v>
      </c>
      <c r="N171" s="116">
        <v>1.8232189973614776</v>
      </c>
      <c r="O171" s="116">
        <v>2.3333333333333335</v>
      </c>
    </row>
    <row r="172" spans="2:15" x14ac:dyDescent="0.25">
      <c r="B172" s="114" t="s">
        <v>89</v>
      </c>
      <c r="C172" s="115">
        <v>336</v>
      </c>
      <c r="D172" s="116">
        <v>3.7037037037036979E-2</v>
      </c>
      <c r="E172" s="115">
        <v>10</v>
      </c>
      <c r="F172" s="116">
        <f t="shared" si="28"/>
        <v>-0.97023809523809523</v>
      </c>
      <c r="G172" s="115">
        <v>582</v>
      </c>
      <c r="H172" s="116">
        <f t="shared" si="29"/>
        <v>57.2</v>
      </c>
      <c r="I172" s="115">
        <v>562</v>
      </c>
      <c r="J172" s="116">
        <f t="shared" si="30"/>
        <v>-3.4364261168384869E-2</v>
      </c>
      <c r="K172" s="115">
        <v>717</v>
      </c>
      <c r="L172" s="116">
        <f t="shared" si="31"/>
        <v>0.27580071174377219</v>
      </c>
      <c r="M172" s="115">
        <v>709</v>
      </c>
      <c r="N172" s="116">
        <v>-1.1157601115760141E-2</v>
      </c>
      <c r="O172" s="116">
        <v>1.1101190476190474</v>
      </c>
    </row>
    <row r="173" spans="2:15" x14ac:dyDescent="0.25">
      <c r="B173" s="114" t="s">
        <v>91</v>
      </c>
      <c r="C173" s="115">
        <v>386</v>
      </c>
      <c r="D173" s="116">
        <v>0.38848920863309355</v>
      </c>
      <c r="E173" s="115">
        <v>17</v>
      </c>
      <c r="F173" s="116">
        <f t="shared" si="28"/>
        <v>-0.95595854922279788</v>
      </c>
      <c r="G173" s="115">
        <v>339</v>
      </c>
      <c r="H173" s="116">
        <f t="shared" si="29"/>
        <v>18.941176470588236</v>
      </c>
      <c r="I173" s="115">
        <v>499</v>
      </c>
      <c r="J173" s="116">
        <f t="shared" si="30"/>
        <v>0.471976401179941</v>
      </c>
      <c r="K173" s="115">
        <v>631</v>
      </c>
      <c r="L173" s="116">
        <f t="shared" si="31"/>
        <v>0.26452905811623251</v>
      </c>
      <c r="M173" s="115">
        <v>478</v>
      </c>
      <c r="N173" s="116">
        <v>-0.24247226624405704</v>
      </c>
      <c r="O173" s="116">
        <v>0.23834196891191706</v>
      </c>
    </row>
    <row r="174" spans="2:15" x14ac:dyDescent="0.25">
      <c r="B174" s="114" t="s">
        <v>93</v>
      </c>
      <c r="C174" s="115">
        <v>236</v>
      </c>
      <c r="D174" s="116">
        <v>-0.35869565217391308</v>
      </c>
      <c r="E174" s="115">
        <v>42</v>
      </c>
      <c r="F174" s="116">
        <f t="shared" si="28"/>
        <v>-0.82203389830508478</v>
      </c>
      <c r="G174" s="115">
        <v>310</v>
      </c>
      <c r="H174" s="116">
        <f t="shared" si="29"/>
        <v>6.3809523809523814</v>
      </c>
      <c r="I174" s="115">
        <v>830</v>
      </c>
      <c r="J174" s="116">
        <f t="shared" si="30"/>
        <v>1.6774193548387095</v>
      </c>
      <c r="K174" s="115">
        <v>599</v>
      </c>
      <c r="L174" s="116">
        <f t="shared" si="31"/>
        <v>-0.27831325301204823</v>
      </c>
      <c r="M174" s="115"/>
      <c r="N174" s="116"/>
      <c r="O174" s="116"/>
    </row>
    <row r="175" spans="2:15" ht="15.75" x14ac:dyDescent="0.25">
      <c r="B175" s="117" t="s">
        <v>30</v>
      </c>
      <c r="C175" s="118">
        <v>6792</v>
      </c>
      <c r="D175" s="119">
        <v>0.41117805942239771</v>
      </c>
      <c r="E175" s="118">
        <v>1519</v>
      </c>
      <c r="F175" s="119">
        <f t="shared" si="28"/>
        <v>-0.77635453474676086</v>
      </c>
      <c r="G175" s="118">
        <v>3873</v>
      </c>
      <c r="H175" s="119">
        <f t="shared" si="29"/>
        <v>1.5497037524687296</v>
      </c>
      <c r="I175" s="118">
        <v>6397</v>
      </c>
      <c r="J175" s="119">
        <f t="shared" si="30"/>
        <v>0.65169119545571919</v>
      </c>
      <c r="K175" s="118">
        <v>6784</v>
      </c>
      <c r="L175" s="119">
        <f t="shared" si="31"/>
        <v>6.0497108019384127E-2</v>
      </c>
      <c r="M175" s="118">
        <v>6199</v>
      </c>
      <c r="N175" s="119">
        <v>2.2635408245756938E-3</v>
      </c>
      <c r="O175" s="119">
        <v>-5.4453935326418512E-2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05"/>
      <c r="L177" s="105"/>
      <c r="M177" s="105"/>
      <c r="N177" s="105"/>
      <c r="O177" s="105"/>
    </row>
    <row r="178" spans="1:16" x14ac:dyDescent="0.25">
      <c r="C178" s="120"/>
      <c r="K178" s="120"/>
      <c r="N178" s="79"/>
      <c r="O178" s="79"/>
    </row>
    <row r="180" spans="1:16" ht="48.75" customHeight="1" thickBot="1" x14ac:dyDescent="0.3">
      <c r="B180" s="263" t="s">
        <v>271</v>
      </c>
      <c r="C180" s="263"/>
      <c r="D180" s="263"/>
      <c r="E180" s="263"/>
      <c r="F180" s="263"/>
      <c r="G180" s="263"/>
      <c r="H180" s="263"/>
      <c r="I180" s="263"/>
      <c r="J180" s="263"/>
      <c r="K180" s="263"/>
      <c r="L180" s="263"/>
      <c r="M180" s="263"/>
      <c r="N180" s="263"/>
      <c r="O180" s="263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88" t="s">
        <v>119</v>
      </c>
      <c r="D182" s="289"/>
      <c r="E182" s="289"/>
      <c r="F182" s="289"/>
      <c r="G182" s="289"/>
      <c r="H182" s="289"/>
      <c r="I182" s="289"/>
      <c r="J182" s="289"/>
      <c r="K182" s="289"/>
      <c r="L182" s="289"/>
      <c r="M182" s="289"/>
      <c r="N182" s="289"/>
      <c r="O182" s="290"/>
    </row>
    <row r="183" spans="1:16" ht="22.5" thickTop="1" thickBot="1" x14ac:dyDescent="0.3">
      <c r="B183" s="109"/>
      <c r="C183" s="291">
        <f>C7</f>
        <v>2019</v>
      </c>
      <c r="D183" s="292"/>
      <c r="E183" s="293">
        <v>2020</v>
      </c>
      <c r="F183" s="292"/>
      <c r="G183" s="293">
        <v>2021</v>
      </c>
      <c r="H183" s="292"/>
      <c r="I183" s="293">
        <v>2022</v>
      </c>
      <c r="J183" s="292"/>
      <c r="K183" s="293">
        <v>2023</v>
      </c>
      <c r="L183" s="292"/>
      <c r="M183" s="293">
        <v>2024</v>
      </c>
      <c r="N183" s="294"/>
      <c r="O183" s="295"/>
    </row>
    <row r="184" spans="1:16" ht="16.5" thickTop="1" thickBot="1" x14ac:dyDescent="0.3">
      <c r="B184" s="85"/>
      <c r="C184" s="111" t="s">
        <v>69</v>
      </c>
      <c r="D184" s="112" t="str">
        <f>CONCATENATE("var. ",RIGHT(C183,2),"/",RIGHT(C183-1,2))</f>
        <v>var. 19/18</v>
      </c>
      <c r="E184" s="113" t="s">
        <v>69</v>
      </c>
      <c r="F184" s="112" t="str">
        <f>CONCATENATE("var. ",RIGHT(E183,2),"/",RIGHT(E183-1,2))</f>
        <v>var. 20/19</v>
      </c>
      <c r="G184" s="113" t="s">
        <v>69</v>
      </c>
      <c r="H184" s="112" t="str">
        <f>CONCATENATE("var. ",RIGHT(G183,2),"/",RIGHT(G183-1,2))</f>
        <v>var. 21/20</v>
      </c>
      <c r="I184" s="113" t="s">
        <v>69</v>
      </c>
      <c r="J184" s="112" t="s">
        <v>136</v>
      </c>
      <c r="K184" s="113" t="s">
        <v>69</v>
      </c>
      <c r="L184" s="112" t="s">
        <v>242</v>
      </c>
      <c r="M184" s="113" t="s">
        <v>69</v>
      </c>
      <c r="N184" s="112" t="s">
        <v>263</v>
      </c>
      <c r="O184" s="112" t="s">
        <v>264</v>
      </c>
    </row>
    <row r="185" spans="1:16" x14ac:dyDescent="0.25">
      <c r="A185" s="120"/>
      <c r="B185" s="114" t="s">
        <v>71</v>
      </c>
      <c r="C185" s="115">
        <v>666</v>
      </c>
      <c r="D185" s="116">
        <v>1.0429447852760738</v>
      </c>
      <c r="E185" s="115">
        <v>270</v>
      </c>
      <c r="F185" s="116">
        <f t="shared" ref="F185:F197" si="32">IFERROR(E185/C185-1,"-")</f>
        <v>-0.59459459459459452</v>
      </c>
      <c r="G185" s="115">
        <v>74</v>
      </c>
      <c r="H185" s="116">
        <f t="shared" ref="H185:H197" si="33">IFERROR(G185/E185-1,"-")</f>
        <v>-0.72592592592592586</v>
      </c>
      <c r="I185" s="115">
        <v>358</v>
      </c>
      <c r="J185" s="116">
        <f t="shared" ref="J185:J197" si="34">IFERROR(I185/G185-1,"-")</f>
        <v>3.8378378378378377</v>
      </c>
      <c r="K185" s="115">
        <v>248</v>
      </c>
      <c r="L185" s="116">
        <f t="shared" ref="L185:L197" si="35">IFERROR(K185/I185-1,"-")</f>
        <v>-0.30726256983240219</v>
      </c>
      <c r="M185" s="115">
        <v>659</v>
      </c>
      <c r="N185" s="116">
        <v>1.657258064516129</v>
      </c>
      <c r="O185" s="116">
        <v>-1.0510510510510551E-2</v>
      </c>
    </row>
    <row r="186" spans="1:16" x14ac:dyDescent="0.25">
      <c r="B186" s="114" t="s">
        <v>73</v>
      </c>
      <c r="C186" s="115">
        <v>786</v>
      </c>
      <c r="D186" s="116">
        <v>2.3733905579399144</v>
      </c>
      <c r="E186" s="115">
        <v>364</v>
      </c>
      <c r="F186" s="116">
        <f t="shared" si="32"/>
        <v>-0.53689567430025442</v>
      </c>
      <c r="G186" s="115">
        <v>6</v>
      </c>
      <c r="H186" s="116">
        <f t="shared" si="33"/>
        <v>-0.98351648351648346</v>
      </c>
      <c r="I186" s="115">
        <v>221</v>
      </c>
      <c r="J186" s="116">
        <f t="shared" si="34"/>
        <v>35.833333333333336</v>
      </c>
      <c r="K186" s="115">
        <v>250</v>
      </c>
      <c r="L186" s="116">
        <f t="shared" si="35"/>
        <v>0.13122171945701355</v>
      </c>
      <c r="M186" s="115">
        <v>262</v>
      </c>
      <c r="N186" s="116">
        <v>4.8000000000000043E-2</v>
      </c>
      <c r="O186" s="116">
        <v>-0.66666666666666674</v>
      </c>
    </row>
    <row r="187" spans="1:16" x14ac:dyDescent="0.25">
      <c r="B187" s="114" t="s">
        <v>75</v>
      </c>
      <c r="C187" s="115">
        <v>717</v>
      </c>
      <c r="D187" s="116">
        <v>2.3348837209302324</v>
      </c>
      <c r="E187" s="115">
        <v>91</v>
      </c>
      <c r="F187" s="116">
        <f t="shared" si="32"/>
        <v>-0.87308228730822868</v>
      </c>
      <c r="G187" s="115">
        <v>22</v>
      </c>
      <c r="H187" s="116">
        <f t="shared" si="33"/>
        <v>-0.75824175824175821</v>
      </c>
      <c r="I187" s="115">
        <v>223</v>
      </c>
      <c r="J187" s="116">
        <f t="shared" si="34"/>
        <v>9.1363636363636367</v>
      </c>
      <c r="K187" s="115">
        <v>394</v>
      </c>
      <c r="L187" s="116">
        <f t="shared" si="35"/>
        <v>0.76681614349775784</v>
      </c>
      <c r="M187" s="115">
        <v>268</v>
      </c>
      <c r="N187" s="116">
        <v>-0.31979695431472077</v>
      </c>
      <c r="O187" s="116">
        <v>-0.62622036262203629</v>
      </c>
    </row>
    <row r="188" spans="1:16" x14ac:dyDescent="0.25">
      <c r="B188" s="114" t="s">
        <v>77</v>
      </c>
      <c r="C188" s="115">
        <v>370</v>
      </c>
      <c r="D188" s="116">
        <v>2.1896551724137931</v>
      </c>
      <c r="E188" s="115">
        <v>0</v>
      </c>
      <c r="F188" s="116">
        <f t="shared" si="32"/>
        <v>-1</v>
      </c>
      <c r="G188" s="115">
        <v>26</v>
      </c>
      <c r="H188" s="116" t="str">
        <f t="shared" si="33"/>
        <v>-</v>
      </c>
      <c r="I188" s="115">
        <v>291</v>
      </c>
      <c r="J188" s="116">
        <f t="shared" si="34"/>
        <v>10.192307692307692</v>
      </c>
      <c r="K188" s="115">
        <v>302</v>
      </c>
      <c r="L188" s="116">
        <f t="shared" si="35"/>
        <v>3.7800687285223455E-2</v>
      </c>
      <c r="M188" s="115">
        <v>249</v>
      </c>
      <c r="N188" s="116">
        <v>-0.17549668874172186</v>
      </c>
      <c r="O188" s="116">
        <v>-0.32702702702702702</v>
      </c>
    </row>
    <row r="189" spans="1:16" x14ac:dyDescent="0.25">
      <c r="B189" s="114" t="s">
        <v>79</v>
      </c>
      <c r="C189" s="115">
        <v>246</v>
      </c>
      <c r="D189" s="116">
        <v>0.32258064516129026</v>
      </c>
      <c r="E189" s="115">
        <v>0</v>
      </c>
      <c r="F189" s="116">
        <f t="shared" si="32"/>
        <v>-1</v>
      </c>
      <c r="G189" s="115">
        <v>69</v>
      </c>
      <c r="H189" s="116" t="str">
        <f t="shared" si="33"/>
        <v>-</v>
      </c>
      <c r="I189" s="115">
        <v>106</v>
      </c>
      <c r="J189" s="116">
        <f t="shared" si="34"/>
        <v>0.53623188405797095</v>
      </c>
      <c r="K189" s="115">
        <v>109</v>
      </c>
      <c r="L189" s="116">
        <f t="shared" si="35"/>
        <v>2.8301886792452935E-2</v>
      </c>
      <c r="M189" s="115">
        <v>12</v>
      </c>
      <c r="N189" s="116">
        <v>-0.88990825688073394</v>
      </c>
      <c r="O189" s="116">
        <v>-0.95121951219512191</v>
      </c>
    </row>
    <row r="190" spans="1:16" x14ac:dyDescent="0.25">
      <c r="B190" s="114" t="s">
        <v>120</v>
      </c>
      <c r="C190" s="115">
        <v>375</v>
      </c>
      <c r="D190" s="116">
        <v>-3.5989717223650408E-2</v>
      </c>
      <c r="E190" s="115">
        <v>0</v>
      </c>
      <c r="F190" s="116">
        <f t="shared" si="32"/>
        <v>-1</v>
      </c>
      <c r="G190" s="115">
        <v>96</v>
      </c>
      <c r="H190" s="116" t="str">
        <f t="shared" si="33"/>
        <v>-</v>
      </c>
      <c r="I190" s="115">
        <v>105</v>
      </c>
      <c r="J190" s="116">
        <f t="shared" si="34"/>
        <v>9.375E-2</v>
      </c>
      <c r="K190" s="115">
        <v>133</v>
      </c>
      <c r="L190" s="116">
        <f t="shared" si="35"/>
        <v>0.26666666666666661</v>
      </c>
      <c r="M190" s="115">
        <v>19</v>
      </c>
      <c r="N190" s="116">
        <v>-0.85714285714285721</v>
      </c>
      <c r="O190" s="116">
        <v>-0.94933333333333336</v>
      </c>
    </row>
    <row r="191" spans="1:16" x14ac:dyDescent="0.25">
      <c r="B191" s="114" t="s">
        <v>83</v>
      </c>
      <c r="C191" s="115">
        <v>120</v>
      </c>
      <c r="D191" s="116">
        <v>-0.61904761904761907</v>
      </c>
      <c r="E191" s="115">
        <v>0</v>
      </c>
      <c r="F191" s="116">
        <f t="shared" si="32"/>
        <v>-1</v>
      </c>
      <c r="G191" s="115">
        <v>209</v>
      </c>
      <c r="H191" s="116" t="str">
        <f t="shared" si="33"/>
        <v>-</v>
      </c>
      <c r="I191" s="115">
        <v>93</v>
      </c>
      <c r="J191" s="116">
        <f t="shared" si="34"/>
        <v>-0.55502392344497609</v>
      </c>
      <c r="K191" s="115">
        <v>117</v>
      </c>
      <c r="L191" s="116">
        <f t="shared" si="35"/>
        <v>0.25806451612903225</v>
      </c>
      <c r="M191" s="115">
        <v>10</v>
      </c>
      <c r="N191" s="116">
        <v>-0.9145299145299145</v>
      </c>
      <c r="O191" s="116">
        <v>-0.91666666666666663</v>
      </c>
    </row>
    <row r="192" spans="1:16" x14ac:dyDescent="0.25">
      <c r="B192" s="114" t="s">
        <v>85</v>
      </c>
      <c r="C192" s="115">
        <v>116</v>
      </c>
      <c r="D192" s="116">
        <v>-0.50427350427350426</v>
      </c>
      <c r="E192" s="115">
        <v>68</v>
      </c>
      <c r="F192" s="116">
        <f t="shared" si="32"/>
        <v>-0.41379310344827591</v>
      </c>
      <c r="G192" s="115">
        <v>132</v>
      </c>
      <c r="H192" s="116">
        <f t="shared" si="33"/>
        <v>0.94117647058823528</v>
      </c>
      <c r="I192" s="115">
        <v>313</v>
      </c>
      <c r="J192" s="116">
        <f t="shared" si="34"/>
        <v>1.3712121212121211</v>
      </c>
      <c r="K192" s="115">
        <v>284</v>
      </c>
      <c r="L192" s="116">
        <f t="shared" si="35"/>
        <v>-9.2651757188498385E-2</v>
      </c>
      <c r="M192" s="115">
        <v>282</v>
      </c>
      <c r="N192" s="116">
        <v>-7.0422535211267512E-3</v>
      </c>
      <c r="O192" s="116">
        <v>1.4310344827586206</v>
      </c>
    </row>
    <row r="193" spans="2:16" x14ac:dyDescent="0.25">
      <c r="B193" s="114" t="s">
        <v>87</v>
      </c>
      <c r="C193" s="115">
        <v>327</v>
      </c>
      <c r="D193" s="116">
        <v>-0.17215189873417724</v>
      </c>
      <c r="E193" s="115">
        <v>10</v>
      </c>
      <c r="F193" s="116">
        <f t="shared" si="32"/>
        <v>-0.96941896024464835</v>
      </c>
      <c r="G193" s="115">
        <v>130</v>
      </c>
      <c r="H193" s="116">
        <f t="shared" si="33"/>
        <v>12</v>
      </c>
      <c r="I193" s="115">
        <v>194</v>
      </c>
      <c r="J193" s="116">
        <f t="shared" si="34"/>
        <v>0.49230769230769234</v>
      </c>
      <c r="K193" s="115">
        <v>55</v>
      </c>
      <c r="L193" s="116">
        <f t="shared" si="35"/>
        <v>-0.71649484536082475</v>
      </c>
      <c r="M193" s="115">
        <v>464</v>
      </c>
      <c r="N193" s="116">
        <v>7.4363636363636356</v>
      </c>
      <c r="O193" s="116">
        <v>0.41896024464831805</v>
      </c>
    </row>
    <row r="194" spans="2:16" x14ac:dyDescent="0.25">
      <c r="B194" s="114" t="s">
        <v>89</v>
      </c>
      <c r="C194" s="115">
        <v>118</v>
      </c>
      <c r="D194" s="116">
        <v>-0.54961832061068705</v>
      </c>
      <c r="E194" s="115">
        <v>25</v>
      </c>
      <c r="F194" s="116">
        <f t="shared" si="32"/>
        <v>-0.78813559322033899</v>
      </c>
      <c r="G194" s="115">
        <v>156</v>
      </c>
      <c r="H194" s="116">
        <f t="shared" si="33"/>
        <v>5.24</v>
      </c>
      <c r="I194" s="115">
        <v>46</v>
      </c>
      <c r="J194" s="116">
        <f t="shared" si="34"/>
        <v>-0.70512820512820507</v>
      </c>
      <c r="K194" s="115">
        <v>181</v>
      </c>
      <c r="L194" s="116">
        <f t="shared" si="35"/>
        <v>2.9347826086956523</v>
      </c>
      <c r="M194" s="115">
        <v>440</v>
      </c>
      <c r="N194" s="116">
        <v>1.430939226519337</v>
      </c>
      <c r="O194" s="116">
        <v>2.7288135593220337</v>
      </c>
    </row>
    <row r="195" spans="2:16" x14ac:dyDescent="0.25">
      <c r="B195" s="114" t="s">
        <v>91</v>
      </c>
      <c r="C195" s="115">
        <v>306</v>
      </c>
      <c r="D195" s="116">
        <v>0.67213114754098369</v>
      </c>
      <c r="E195" s="115">
        <v>42</v>
      </c>
      <c r="F195" s="116">
        <f t="shared" si="32"/>
        <v>-0.86274509803921573</v>
      </c>
      <c r="G195" s="115">
        <v>392</v>
      </c>
      <c r="H195" s="116">
        <f t="shared" si="33"/>
        <v>8.3333333333333339</v>
      </c>
      <c r="I195" s="115">
        <v>81</v>
      </c>
      <c r="J195" s="116">
        <f t="shared" si="34"/>
        <v>-0.79336734693877553</v>
      </c>
      <c r="K195" s="115">
        <v>301</v>
      </c>
      <c r="L195" s="116">
        <f t="shared" si="35"/>
        <v>2.7160493827160495</v>
      </c>
      <c r="M195" s="115">
        <v>280</v>
      </c>
      <c r="N195" s="116">
        <v>-6.9767441860465129E-2</v>
      </c>
      <c r="O195" s="116">
        <v>-8.496732026143794E-2</v>
      </c>
    </row>
    <row r="196" spans="2:16" x14ac:dyDescent="0.25">
      <c r="B196" s="114" t="s">
        <v>93</v>
      </c>
      <c r="C196" s="115">
        <v>138</v>
      </c>
      <c r="D196" s="116">
        <v>-0.61016949152542366</v>
      </c>
      <c r="E196" s="115">
        <v>213</v>
      </c>
      <c r="F196" s="116">
        <f t="shared" si="32"/>
        <v>0.54347826086956519</v>
      </c>
      <c r="G196" s="115">
        <v>147</v>
      </c>
      <c r="H196" s="116">
        <f t="shared" si="33"/>
        <v>-0.3098591549295775</v>
      </c>
      <c r="I196" s="115">
        <v>223</v>
      </c>
      <c r="J196" s="116">
        <f t="shared" si="34"/>
        <v>0.51700680272108834</v>
      </c>
      <c r="K196" s="115">
        <v>254</v>
      </c>
      <c r="L196" s="116">
        <f t="shared" si="35"/>
        <v>0.13901345291479816</v>
      </c>
      <c r="M196" s="115"/>
      <c r="N196" s="116"/>
      <c r="O196" s="116"/>
    </row>
    <row r="197" spans="2:16" ht="15.75" x14ac:dyDescent="0.25">
      <c r="B197" s="117" t="s">
        <v>30</v>
      </c>
      <c r="C197" s="118">
        <v>4285</v>
      </c>
      <c r="D197" s="119">
        <v>0.33572319201995016</v>
      </c>
      <c r="E197" s="118">
        <v>1095</v>
      </c>
      <c r="F197" s="119">
        <f t="shared" si="32"/>
        <v>-0.74445740956826145</v>
      </c>
      <c r="G197" s="118">
        <v>1459</v>
      </c>
      <c r="H197" s="119">
        <f t="shared" si="33"/>
        <v>0.33242009132420081</v>
      </c>
      <c r="I197" s="118">
        <v>2254</v>
      </c>
      <c r="J197" s="119">
        <f t="shared" si="34"/>
        <v>0.544893762851268</v>
      </c>
      <c r="K197" s="118">
        <v>2628</v>
      </c>
      <c r="L197" s="119">
        <f t="shared" si="35"/>
        <v>0.16592724046140206</v>
      </c>
      <c r="M197" s="118">
        <v>2945</v>
      </c>
      <c r="N197" s="119">
        <v>0.24052232518955341</v>
      </c>
      <c r="O197" s="119">
        <v>-0.28984808295153119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C200" s="120"/>
      <c r="K200" s="120"/>
      <c r="N200" s="79"/>
      <c r="O200" s="79"/>
    </row>
    <row r="202" spans="2:16" ht="48.75" customHeight="1" thickBot="1" x14ac:dyDescent="0.3">
      <c r="B202" s="263" t="s">
        <v>272</v>
      </c>
      <c r="C202" s="263"/>
      <c r="D202" s="263"/>
      <c r="E202" s="263"/>
      <c r="F202" s="263"/>
      <c r="G202" s="263"/>
      <c r="H202" s="263"/>
      <c r="I202" s="263"/>
      <c r="J202" s="263"/>
      <c r="K202" s="263"/>
      <c r="L202" s="263"/>
      <c r="M202" s="263"/>
      <c r="N202" s="263"/>
      <c r="O202" s="263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88" t="s">
        <v>123</v>
      </c>
      <c r="D204" s="289"/>
      <c r="E204" s="289"/>
      <c r="F204" s="289"/>
      <c r="G204" s="289"/>
      <c r="H204" s="289"/>
      <c r="I204" s="289"/>
      <c r="J204" s="289"/>
      <c r="K204" s="289"/>
      <c r="L204" s="289"/>
      <c r="M204" s="289"/>
      <c r="N204" s="289"/>
      <c r="O204" s="290"/>
    </row>
    <row r="205" spans="2:16" ht="22.5" thickTop="1" thickBot="1" x14ac:dyDescent="0.3">
      <c r="B205" s="109"/>
      <c r="C205" s="291">
        <f>C7</f>
        <v>2019</v>
      </c>
      <c r="D205" s="292"/>
      <c r="E205" s="293">
        <v>2020</v>
      </c>
      <c r="F205" s="292"/>
      <c r="G205" s="293">
        <v>2021</v>
      </c>
      <c r="H205" s="292"/>
      <c r="I205" s="293">
        <v>2022</v>
      </c>
      <c r="J205" s="292"/>
      <c r="K205" s="293">
        <v>2023</v>
      </c>
      <c r="L205" s="292"/>
      <c r="M205" s="293">
        <v>2024</v>
      </c>
      <c r="N205" s="294"/>
      <c r="O205" s="295"/>
    </row>
    <row r="206" spans="2:16" ht="16.5" thickTop="1" thickBot="1" x14ac:dyDescent="0.3">
      <c r="B206" s="85"/>
      <c r="C206" s="111" t="s">
        <v>69</v>
      </c>
      <c r="D206" s="112" t="str">
        <f>CONCATENATE("var. ",RIGHT(C205,2),"/",RIGHT(C205-1,2))</f>
        <v>var. 19/18</v>
      </c>
      <c r="E206" s="113" t="s">
        <v>69</v>
      </c>
      <c r="F206" s="112" t="str">
        <f>CONCATENATE("var. ",RIGHT(E205,2),"/",RIGHT(E205-1,2))</f>
        <v>var. 20/19</v>
      </c>
      <c r="G206" s="113" t="s">
        <v>69</v>
      </c>
      <c r="H206" s="112" t="str">
        <f>CONCATENATE("var. ",RIGHT(G205,2),"/",RIGHT(G205-1,2))</f>
        <v>var. 21/20</v>
      </c>
      <c r="I206" s="113" t="s">
        <v>69</v>
      </c>
      <c r="J206" s="112" t="s">
        <v>136</v>
      </c>
      <c r="K206" s="113" t="s">
        <v>69</v>
      </c>
      <c r="L206" s="112" t="s">
        <v>242</v>
      </c>
      <c r="M206" s="113" t="s">
        <v>69</v>
      </c>
      <c r="N206" s="112" t="s">
        <v>263</v>
      </c>
      <c r="O206" s="112" t="s">
        <v>264</v>
      </c>
    </row>
    <row r="207" spans="2:16" x14ac:dyDescent="0.25">
      <c r="B207" s="114" t="s">
        <v>71</v>
      </c>
      <c r="C207" s="115">
        <v>496</v>
      </c>
      <c r="D207" s="116">
        <v>1.5306122448979593</v>
      </c>
      <c r="E207" s="115">
        <v>275</v>
      </c>
      <c r="F207" s="116">
        <f t="shared" ref="F207:F219" si="36">IFERROR(E207/C207-1,"-")</f>
        <v>-0.44556451612903225</v>
      </c>
      <c r="G207" s="115">
        <v>51</v>
      </c>
      <c r="H207" s="116">
        <f t="shared" ref="H207:H219" si="37">IFERROR(G207/E207-1,"-")</f>
        <v>-0.81454545454545457</v>
      </c>
      <c r="I207" s="115">
        <v>459</v>
      </c>
      <c r="J207" s="116">
        <f t="shared" ref="J207:J219" si="38">IFERROR(I207/G207-1,"-")</f>
        <v>8</v>
      </c>
      <c r="K207" s="115">
        <v>201</v>
      </c>
      <c r="L207" s="116">
        <f t="shared" ref="L207:L219" si="39">IFERROR(K207/I207-1,"-")</f>
        <v>-0.56209150326797386</v>
      </c>
      <c r="M207" s="115">
        <v>520</v>
      </c>
      <c r="N207" s="116">
        <v>1.5870646766169156</v>
      </c>
      <c r="O207" s="116">
        <v>4.8387096774193505E-2</v>
      </c>
    </row>
    <row r="208" spans="2:16" x14ac:dyDescent="0.25">
      <c r="B208" s="114" t="s">
        <v>73</v>
      </c>
      <c r="C208" s="115">
        <v>516</v>
      </c>
      <c r="D208" s="116">
        <v>0.16216216216216206</v>
      </c>
      <c r="E208" s="115">
        <v>303</v>
      </c>
      <c r="F208" s="116">
        <f t="shared" si="36"/>
        <v>-0.41279069767441856</v>
      </c>
      <c r="G208" s="115">
        <v>101</v>
      </c>
      <c r="H208" s="116">
        <f t="shared" si="37"/>
        <v>-0.66666666666666674</v>
      </c>
      <c r="I208" s="115">
        <v>335</v>
      </c>
      <c r="J208" s="116">
        <f t="shared" si="38"/>
        <v>2.3168316831683167</v>
      </c>
      <c r="K208" s="115">
        <v>189</v>
      </c>
      <c r="L208" s="116">
        <f t="shared" si="39"/>
        <v>-0.43582089552238801</v>
      </c>
      <c r="M208" s="115">
        <v>670</v>
      </c>
      <c r="N208" s="116">
        <v>2.5449735449735451</v>
      </c>
      <c r="O208" s="116">
        <v>0.29844961240310086</v>
      </c>
    </row>
    <row r="209" spans="2:16" x14ac:dyDescent="0.25">
      <c r="B209" s="114" t="s">
        <v>75</v>
      </c>
      <c r="C209" s="115">
        <v>615</v>
      </c>
      <c r="D209" s="116">
        <v>1.1061643835616439</v>
      </c>
      <c r="E209" s="115">
        <v>10</v>
      </c>
      <c r="F209" s="116">
        <f t="shared" si="36"/>
        <v>-0.98373983739837401</v>
      </c>
      <c r="G209" s="115">
        <v>82</v>
      </c>
      <c r="H209" s="116">
        <f t="shared" si="37"/>
        <v>7.1999999999999993</v>
      </c>
      <c r="I209" s="115">
        <v>257</v>
      </c>
      <c r="J209" s="116">
        <f t="shared" si="38"/>
        <v>2.1341463414634148</v>
      </c>
      <c r="K209" s="115">
        <v>324</v>
      </c>
      <c r="L209" s="116">
        <f t="shared" si="39"/>
        <v>0.26070038910505833</v>
      </c>
      <c r="M209" s="115">
        <v>586</v>
      </c>
      <c r="N209" s="116">
        <v>0.80864197530864201</v>
      </c>
      <c r="O209" s="116">
        <v>-4.7154471544715415E-2</v>
      </c>
    </row>
    <row r="210" spans="2:16" x14ac:dyDescent="0.25">
      <c r="B210" s="114" t="s">
        <v>77</v>
      </c>
      <c r="C210" s="115">
        <v>305</v>
      </c>
      <c r="D210" s="116">
        <v>0.57216494845360821</v>
      </c>
      <c r="E210" s="115">
        <v>0</v>
      </c>
      <c r="F210" s="116">
        <f t="shared" si="36"/>
        <v>-1</v>
      </c>
      <c r="G210" s="115">
        <v>110</v>
      </c>
      <c r="H210" s="116" t="str">
        <f t="shared" si="37"/>
        <v>-</v>
      </c>
      <c r="I210" s="115">
        <v>150</v>
      </c>
      <c r="J210" s="116">
        <f t="shared" si="38"/>
        <v>0.36363636363636354</v>
      </c>
      <c r="K210" s="115">
        <v>135</v>
      </c>
      <c r="L210" s="116">
        <f t="shared" si="39"/>
        <v>-9.9999999999999978E-2</v>
      </c>
      <c r="M210" s="115">
        <v>430</v>
      </c>
      <c r="N210" s="116">
        <v>2.1851851851851851</v>
      </c>
      <c r="O210" s="116">
        <v>0.4098360655737705</v>
      </c>
    </row>
    <row r="211" spans="2:16" x14ac:dyDescent="0.25">
      <c r="B211" s="114" t="s">
        <v>79</v>
      </c>
      <c r="C211" s="115">
        <v>211</v>
      </c>
      <c r="D211" s="116">
        <v>0.63565891472868219</v>
      </c>
      <c r="E211" s="115">
        <v>0</v>
      </c>
      <c r="F211" s="116">
        <f t="shared" si="36"/>
        <v>-1</v>
      </c>
      <c r="G211" s="115">
        <v>131</v>
      </c>
      <c r="H211" s="116" t="str">
        <f t="shared" si="37"/>
        <v>-</v>
      </c>
      <c r="I211" s="115">
        <v>131</v>
      </c>
      <c r="J211" s="116">
        <f t="shared" si="38"/>
        <v>0</v>
      </c>
      <c r="K211" s="115">
        <v>93</v>
      </c>
      <c r="L211" s="116">
        <f t="shared" si="39"/>
        <v>-0.29007633587786263</v>
      </c>
      <c r="M211" s="115">
        <v>61</v>
      </c>
      <c r="N211" s="116">
        <v>-0.34408602150537637</v>
      </c>
      <c r="O211" s="116">
        <v>-0.7109004739336493</v>
      </c>
    </row>
    <row r="212" spans="2:16" x14ac:dyDescent="0.25">
      <c r="B212" s="114" t="s">
        <v>81</v>
      </c>
      <c r="C212" s="115">
        <v>286</v>
      </c>
      <c r="D212" s="116">
        <v>0.23275862068965525</v>
      </c>
      <c r="E212" s="115">
        <v>0</v>
      </c>
      <c r="F212" s="116">
        <f t="shared" si="36"/>
        <v>-1</v>
      </c>
      <c r="G212" s="115">
        <v>96</v>
      </c>
      <c r="H212" s="116" t="str">
        <f t="shared" si="37"/>
        <v>-</v>
      </c>
      <c r="I212" s="115">
        <v>154</v>
      </c>
      <c r="J212" s="116">
        <f t="shared" si="38"/>
        <v>0.60416666666666674</v>
      </c>
      <c r="K212" s="115">
        <v>117</v>
      </c>
      <c r="L212" s="116">
        <f t="shared" si="39"/>
        <v>-0.24025974025974028</v>
      </c>
      <c r="M212" s="115">
        <v>40</v>
      </c>
      <c r="N212" s="116">
        <v>-0.65811965811965811</v>
      </c>
      <c r="O212" s="116">
        <v>-0.8601398601398601</v>
      </c>
    </row>
    <row r="213" spans="2:16" x14ac:dyDescent="0.25">
      <c r="B213" s="114" t="s">
        <v>83</v>
      </c>
      <c r="C213" s="115">
        <v>158</v>
      </c>
      <c r="D213" s="116">
        <v>-0.22549019607843135</v>
      </c>
      <c r="E213" s="115">
        <v>0</v>
      </c>
      <c r="F213" s="116">
        <f t="shared" si="36"/>
        <v>-1</v>
      </c>
      <c r="G213" s="115">
        <v>162</v>
      </c>
      <c r="H213" s="116" t="str">
        <f t="shared" si="37"/>
        <v>-</v>
      </c>
      <c r="I213" s="115">
        <v>377</v>
      </c>
      <c r="J213" s="116">
        <f t="shared" si="38"/>
        <v>1.3271604938271606</v>
      </c>
      <c r="K213" s="115">
        <v>118</v>
      </c>
      <c r="L213" s="116">
        <f t="shared" si="39"/>
        <v>-0.6870026525198939</v>
      </c>
      <c r="M213" s="115">
        <v>232</v>
      </c>
      <c r="N213" s="116">
        <v>0.96610169491525433</v>
      </c>
      <c r="O213" s="116">
        <v>0.46835443037974689</v>
      </c>
    </row>
    <row r="214" spans="2:16" x14ac:dyDescent="0.25">
      <c r="B214" s="114" t="s">
        <v>85</v>
      </c>
      <c r="C214" s="115">
        <v>355</v>
      </c>
      <c r="D214" s="116">
        <v>0.37065637065637058</v>
      </c>
      <c r="E214" s="115">
        <v>323</v>
      </c>
      <c r="F214" s="116">
        <f t="shared" si="36"/>
        <v>-9.0140845070422526E-2</v>
      </c>
      <c r="G214" s="115">
        <v>341</v>
      </c>
      <c r="H214" s="116">
        <f t="shared" si="37"/>
        <v>5.5727554179566541E-2</v>
      </c>
      <c r="I214" s="115">
        <v>218</v>
      </c>
      <c r="J214" s="116">
        <f t="shared" si="38"/>
        <v>-0.36070381231671556</v>
      </c>
      <c r="K214" s="115">
        <v>96</v>
      </c>
      <c r="L214" s="116">
        <f t="shared" si="39"/>
        <v>-0.55963302752293576</v>
      </c>
      <c r="M214" s="115">
        <v>510</v>
      </c>
      <c r="N214" s="116">
        <v>4.3125</v>
      </c>
      <c r="O214" s="116">
        <v>0.43661971830985924</v>
      </c>
    </row>
    <row r="215" spans="2:16" x14ac:dyDescent="0.25">
      <c r="B215" s="114" t="s">
        <v>87</v>
      </c>
      <c r="C215" s="115">
        <v>152</v>
      </c>
      <c r="D215" s="116">
        <v>-0.14124293785310738</v>
      </c>
      <c r="E215" s="115">
        <v>0</v>
      </c>
      <c r="F215" s="116">
        <f t="shared" si="36"/>
        <v>-1</v>
      </c>
      <c r="G215" s="115">
        <v>216</v>
      </c>
      <c r="H215" s="116" t="str">
        <f t="shared" si="37"/>
        <v>-</v>
      </c>
      <c r="I215" s="115">
        <v>101</v>
      </c>
      <c r="J215" s="116">
        <f t="shared" si="38"/>
        <v>-0.53240740740740744</v>
      </c>
      <c r="K215" s="115">
        <v>141</v>
      </c>
      <c r="L215" s="116">
        <f t="shared" si="39"/>
        <v>0.39603960396039595</v>
      </c>
      <c r="M215" s="115">
        <v>436</v>
      </c>
      <c r="N215" s="116">
        <v>2.0921985815602837</v>
      </c>
      <c r="O215" s="116">
        <v>1.8684210526315788</v>
      </c>
    </row>
    <row r="216" spans="2:16" x14ac:dyDescent="0.25">
      <c r="B216" s="114" t="s">
        <v>89</v>
      </c>
      <c r="C216" s="115">
        <v>273</v>
      </c>
      <c r="D216" s="116">
        <v>-0.55024711696869844</v>
      </c>
      <c r="E216" s="115">
        <v>17</v>
      </c>
      <c r="F216" s="116">
        <f t="shared" si="36"/>
        <v>-0.93772893772893773</v>
      </c>
      <c r="G216" s="115">
        <v>272</v>
      </c>
      <c r="H216" s="116">
        <f t="shared" si="37"/>
        <v>15</v>
      </c>
      <c r="I216" s="115">
        <v>281</v>
      </c>
      <c r="J216" s="116">
        <f t="shared" si="38"/>
        <v>3.3088235294117752E-2</v>
      </c>
      <c r="K216" s="115">
        <v>435</v>
      </c>
      <c r="L216" s="116">
        <f t="shared" si="39"/>
        <v>0.54804270462633453</v>
      </c>
      <c r="M216" s="115">
        <v>490</v>
      </c>
      <c r="N216" s="116">
        <v>0.12643678160919536</v>
      </c>
      <c r="O216" s="116">
        <v>0.79487179487179493</v>
      </c>
    </row>
    <row r="217" spans="2:16" x14ac:dyDescent="0.25">
      <c r="B217" s="114" t="s">
        <v>91</v>
      </c>
      <c r="C217" s="115">
        <v>261</v>
      </c>
      <c r="D217" s="116">
        <v>2.3529411764705799E-2</v>
      </c>
      <c r="E217" s="115">
        <v>2</v>
      </c>
      <c r="F217" s="116">
        <f t="shared" si="36"/>
        <v>-0.9923371647509579</v>
      </c>
      <c r="G217" s="115">
        <v>301</v>
      </c>
      <c r="H217" s="116">
        <f t="shared" si="37"/>
        <v>149.5</v>
      </c>
      <c r="I217" s="115">
        <v>323</v>
      </c>
      <c r="J217" s="116">
        <f t="shared" si="38"/>
        <v>7.3089700996677776E-2</v>
      </c>
      <c r="K217" s="115">
        <v>698</v>
      </c>
      <c r="L217" s="116">
        <f t="shared" si="39"/>
        <v>1.1609907120743035</v>
      </c>
      <c r="M217" s="115">
        <v>392</v>
      </c>
      <c r="N217" s="116">
        <v>-0.43839541547277938</v>
      </c>
      <c r="O217" s="116">
        <v>0.50191570881226055</v>
      </c>
    </row>
    <row r="218" spans="2:16" x14ac:dyDescent="0.25">
      <c r="B218" s="114" t="s">
        <v>93</v>
      </c>
      <c r="C218" s="115">
        <v>85</v>
      </c>
      <c r="D218" s="116">
        <v>-0.59523809523809523</v>
      </c>
      <c r="E218" s="115">
        <v>45</v>
      </c>
      <c r="F218" s="116">
        <f t="shared" si="36"/>
        <v>-0.47058823529411764</v>
      </c>
      <c r="G218" s="115">
        <v>328</v>
      </c>
      <c r="H218" s="116">
        <f t="shared" si="37"/>
        <v>6.2888888888888888</v>
      </c>
      <c r="I218" s="115">
        <v>267</v>
      </c>
      <c r="J218" s="116">
        <f t="shared" si="38"/>
        <v>-0.18597560975609762</v>
      </c>
      <c r="K218" s="115">
        <v>264</v>
      </c>
      <c r="L218" s="116">
        <f t="shared" si="39"/>
        <v>-1.1235955056179803E-2</v>
      </c>
      <c r="M218" s="115"/>
      <c r="N218" s="116"/>
      <c r="O218" s="116"/>
    </row>
    <row r="219" spans="2:16" ht="15.75" x14ac:dyDescent="0.25">
      <c r="B219" s="117" t="s">
        <v>30</v>
      </c>
      <c r="C219" s="118">
        <v>3713</v>
      </c>
      <c r="D219" s="119">
        <v>0.16067521100343862</v>
      </c>
      <c r="E219" s="118">
        <v>1082</v>
      </c>
      <c r="F219" s="119">
        <f t="shared" si="36"/>
        <v>-0.70859143549690273</v>
      </c>
      <c r="G219" s="118">
        <v>2191</v>
      </c>
      <c r="H219" s="119">
        <f t="shared" si="37"/>
        <v>1.0249537892791127</v>
      </c>
      <c r="I219" s="118">
        <v>3053</v>
      </c>
      <c r="J219" s="119">
        <f t="shared" si="38"/>
        <v>0.39342765860337736</v>
      </c>
      <c r="K219" s="118">
        <v>2811</v>
      </c>
      <c r="L219" s="119">
        <f t="shared" si="39"/>
        <v>-7.9266295447101176E-2</v>
      </c>
      <c r="M219" s="118">
        <v>4367</v>
      </c>
      <c r="N219" s="119">
        <v>0.71456615626226938</v>
      </c>
      <c r="O219" s="119">
        <v>0.20369349503858869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C222" s="120"/>
      <c r="K222" s="120"/>
      <c r="N222" s="79"/>
      <c r="O222" s="79"/>
    </row>
    <row r="224" spans="2:16" ht="48.75" customHeight="1" thickBot="1" x14ac:dyDescent="0.3">
      <c r="B224" s="263" t="s">
        <v>273</v>
      </c>
      <c r="C224" s="263"/>
      <c r="D224" s="263"/>
      <c r="E224" s="263"/>
      <c r="F224" s="263"/>
      <c r="G224" s="263"/>
      <c r="H224" s="263"/>
      <c r="I224" s="263"/>
      <c r="J224" s="263"/>
      <c r="K224" s="263"/>
      <c r="L224" s="263"/>
      <c r="M224" s="263"/>
      <c r="N224" s="263"/>
      <c r="O224" s="263"/>
      <c r="P224" s="1" t="s">
        <v>147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148</v>
      </c>
    </row>
    <row r="226" spans="2:16" ht="22.5" thickTop="1" thickBot="1" x14ac:dyDescent="0.3">
      <c r="B226" s="121" t="str">
        <f>C226</f>
        <v>Dinamarca</v>
      </c>
      <c r="C226" s="288" t="s">
        <v>128</v>
      </c>
      <c r="D226" s="289"/>
      <c r="E226" s="289"/>
      <c r="F226" s="289"/>
      <c r="G226" s="289"/>
      <c r="H226" s="289"/>
      <c r="I226" s="289"/>
      <c r="J226" s="289"/>
      <c r="K226" s="289"/>
      <c r="L226" s="289"/>
      <c r="M226" s="289"/>
      <c r="N226" s="289"/>
      <c r="O226" s="290"/>
    </row>
    <row r="227" spans="2:16" ht="22.5" thickTop="1" thickBot="1" x14ac:dyDescent="0.3">
      <c r="B227" s="109"/>
      <c r="C227" s="291">
        <f>C7</f>
        <v>2019</v>
      </c>
      <c r="D227" s="292"/>
      <c r="E227" s="293">
        <v>2020</v>
      </c>
      <c r="F227" s="292"/>
      <c r="G227" s="293">
        <v>2021</v>
      </c>
      <c r="H227" s="292"/>
      <c r="I227" s="293">
        <v>2022</v>
      </c>
      <c r="J227" s="292"/>
      <c r="K227" s="293">
        <v>2023</v>
      </c>
      <c r="L227" s="292"/>
      <c r="M227" s="293">
        <v>2024</v>
      </c>
      <c r="N227" s="294"/>
      <c r="O227" s="295"/>
    </row>
    <row r="228" spans="2:16" ht="16.5" thickTop="1" thickBot="1" x14ac:dyDescent="0.3">
      <c r="B228" s="85"/>
      <c r="C228" s="111" t="s">
        <v>69</v>
      </c>
      <c r="D228" s="112" t="str">
        <f>CONCATENATE("var. ",RIGHT(C227,2),"/",RIGHT(C227-1,2))</f>
        <v>var. 19/18</v>
      </c>
      <c r="E228" s="113" t="s">
        <v>69</v>
      </c>
      <c r="F228" s="112" t="str">
        <f>CONCATENATE("var. ",RIGHT(E227,2),"/",RIGHT(E227-1,2))</f>
        <v>var. 20/19</v>
      </c>
      <c r="G228" s="113" t="s">
        <v>69</v>
      </c>
      <c r="H228" s="112" t="str">
        <f>CONCATENATE("var. ",RIGHT(G227,2),"/",RIGHT(G227-1,2))</f>
        <v>var. 21/20</v>
      </c>
      <c r="I228" s="113" t="s">
        <v>69</v>
      </c>
      <c r="J228" s="112" t="s">
        <v>136</v>
      </c>
      <c r="K228" s="113" t="s">
        <v>69</v>
      </c>
      <c r="L228" s="112" t="s">
        <v>242</v>
      </c>
      <c r="M228" s="113" t="s">
        <v>69</v>
      </c>
      <c r="N228" s="112" t="s">
        <v>263</v>
      </c>
      <c r="O228" s="112" t="s">
        <v>264</v>
      </c>
    </row>
    <row r="229" spans="2:16" x14ac:dyDescent="0.25">
      <c r="B229" s="114" t="s">
        <v>71</v>
      </c>
      <c r="C229" s="115">
        <v>677</v>
      </c>
      <c r="D229" s="116">
        <v>0.901685393258427</v>
      </c>
      <c r="E229" s="115">
        <v>438</v>
      </c>
      <c r="F229" s="116">
        <f t="shared" ref="F229:F241" si="40">IFERROR(E229/C229-1,"-")</f>
        <v>-0.35302806499261452</v>
      </c>
      <c r="G229" s="115">
        <v>5</v>
      </c>
      <c r="H229" s="116">
        <f t="shared" ref="H229:H241" si="41">IFERROR(G229/E229-1,"-")</f>
        <v>-0.98858447488584478</v>
      </c>
      <c r="I229" s="115">
        <v>69</v>
      </c>
      <c r="J229" s="116">
        <f t="shared" ref="J229:J241" si="42">IFERROR(I229/G229-1,"-")</f>
        <v>12.8</v>
      </c>
      <c r="K229" s="115">
        <v>111</v>
      </c>
      <c r="L229" s="116">
        <f t="shared" ref="L229:L241" si="43">IFERROR(K229/I229-1,"-")</f>
        <v>0.60869565217391308</v>
      </c>
      <c r="M229" s="115">
        <v>153</v>
      </c>
      <c r="N229" s="116">
        <v>0.37837837837837829</v>
      </c>
      <c r="O229" s="116">
        <v>-0.77400295420974885</v>
      </c>
    </row>
    <row r="230" spans="2:16" x14ac:dyDescent="0.25">
      <c r="B230" s="114" t="s">
        <v>73</v>
      </c>
      <c r="C230" s="115">
        <v>168</v>
      </c>
      <c r="D230" s="116">
        <v>-0.39350180505415167</v>
      </c>
      <c r="E230" s="115">
        <v>52</v>
      </c>
      <c r="F230" s="116">
        <f t="shared" si="40"/>
        <v>-0.69047619047619047</v>
      </c>
      <c r="G230" s="115">
        <v>0</v>
      </c>
      <c r="H230" s="116">
        <f t="shared" si="41"/>
        <v>-1</v>
      </c>
      <c r="I230" s="115">
        <v>56</v>
      </c>
      <c r="J230" s="116" t="str">
        <f t="shared" si="42"/>
        <v>-</v>
      </c>
      <c r="K230" s="115">
        <v>210</v>
      </c>
      <c r="L230" s="116">
        <f t="shared" si="43"/>
        <v>2.75</v>
      </c>
      <c r="M230" s="115">
        <v>120</v>
      </c>
      <c r="N230" s="116">
        <v>-0.4285714285714286</v>
      </c>
      <c r="O230" s="116">
        <v>-0.2857142857142857</v>
      </c>
    </row>
    <row r="231" spans="2:16" x14ac:dyDescent="0.25">
      <c r="B231" s="114" t="s">
        <v>75</v>
      </c>
      <c r="C231" s="115">
        <v>89</v>
      </c>
      <c r="D231" s="116">
        <v>-0.11881188118811881</v>
      </c>
      <c r="E231" s="115">
        <v>223</v>
      </c>
      <c r="F231" s="116">
        <f t="shared" si="40"/>
        <v>1.50561797752809</v>
      </c>
      <c r="G231" s="115">
        <v>15</v>
      </c>
      <c r="H231" s="116">
        <f t="shared" si="41"/>
        <v>-0.93273542600896864</v>
      </c>
      <c r="I231" s="115">
        <v>56</v>
      </c>
      <c r="J231" s="116">
        <f t="shared" si="42"/>
        <v>2.7333333333333334</v>
      </c>
      <c r="K231" s="115">
        <v>126</v>
      </c>
      <c r="L231" s="116">
        <f t="shared" si="43"/>
        <v>1.25</v>
      </c>
      <c r="M231" s="115">
        <v>82</v>
      </c>
      <c r="N231" s="116">
        <v>-0.34920634920634919</v>
      </c>
      <c r="O231" s="116">
        <v>-7.8651685393258397E-2</v>
      </c>
    </row>
    <row r="232" spans="2:16" x14ac:dyDescent="0.25">
      <c r="B232" s="114" t="s">
        <v>77</v>
      </c>
      <c r="C232" s="115">
        <v>49</v>
      </c>
      <c r="D232" s="116">
        <v>1.2272727272727271</v>
      </c>
      <c r="E232" s="115">
        <v>0</v>
      </c>
      <c r="F232" s="116">
        <f t="shared" si="40"/>
        <v>-1</v>
      </c>
      <c r="G232" s="115">
        <v>23</v>
      </c>
      <c r="H232" s="116" t="str">
        <f t="shared" si="41"/>
        <v>-</v>
      </c>
      <c r="I232" s="115">
        <v>16</v>
      </c>
      <c r="J232" s="116">
        <f t="shared" si="42"/>
        <v>-0.30434782608695654</v>
      </c>
      <c r="K232" s="115">
        <v>29</v>
      </c>
      <c r="L232" s="116">
        <f t="shared" si="43"/>
        <v>0.8125</v>
      </c>
      <c r="M232" s="115">
        <v>2</v>
      </c>
      <c r="N232" s="116">
        <v>-0.93103448275862066</v>
      </c>
      <c r="O232" s="116">
        <v>-0.95918367346938771</v>
      </c>
    </row>
    <row r="233" spans="2:16" x14ac:dyDescent="0.25">
      <c r="B233" s="114" t="s">
        <v>79</v>
      </c>
      <c r="C233" s="115">
        <v>7</v>
      </c>
      <c r="D233" s="116">
        <v>-0.30000000000000004</v>
      </c>
      <c r="E233" s="115">
        <v>0</v>
      </c>
      <c r="F233" s="116">
        <f t="shared" si="40"/>
        <v>-1</v>
      </c>
      <c r="G233" s="115">
        <v>64</v>
      </c>
      <c r="H233" s="116" t="str">
        <f t="shared" si="41"/>
        <v>-</v>
      </c>
      <c r="I233" s="115">
        <v>4</v>
      </c>
      <c r="J233" s="116">
        <f t="shared" si="42"/>
        <v>-0.9375</v>
      </c>
      <c r="K233" s="115">
        <v>12</v>
      </c>
      <c r="L233" s="116">
        <f t="shared" si="43"/>
        <v>2</v>
      </c>
      <c r="M233" s="115">
        <v>0</v>
      </c>
      <c r="N233" s="116"/>
      <c r="O233" s="116"/>
    </row>
    <row r="234" spans="2:16" x14ac:dyDescent="0.25">
      <c r="B234" s="114" t="s">
        <v>81</v>
      </c>
      <c r="C234" s="115">
        <v>11</v>
      </c>
      <c r="D234" s="116">
        <v>-0.15384615384615385</v>
      </c>
      <c r="E234" s="115">
        <v>0</v>
      </c>
      <c r="F234" s="116">
        <f t="shared" si="40"/>
        <v>-1</v>
      </c>
      <c r="G234" s="115">
        <v>26</v>
      </c>
      <c r="H234" s="116" t="str">
        <f t="shared" si="41"/>
        <v>-</v>
      </c>
      <c r="I234" s="115">
        <v>0</v>
      </c>
      <c r="J234" s="116">
        <f t="shared" si="42"/>
        <v>-1</v>
      </c>
      <c r="K234" s="115">
        <v>24</v>
      </c>
      <c r="L234" s="116" t="str">
        <f t="shared" si="43"/>
        <v>-</v>
      </c>
      <c r="M234" s="115">
        <v>0</v>
      </c>
      <c r="N234" s="116"/>
      <c r="O234" s="116"/>
    </row>
    <row r="235" spans="2:16" x14ac:dyDescent="0.25">
      <c r="B235" s="114" t="s">
        <v>83</v>
      </c>
      <c r="C235" s="115">
        <v>37</v>
      </c>
      <c r="D235" s="116">
        <v>-0.15909090909090906</v>
      </c>
      <c r="E235" s="115">
        <v>0</v>
      </c>
      <c r="F235" s="116">
        <f t="shared" si="40"/>
        <v>-1</v>
      </c>
      <c r="G235" s="115">
        <v>61</v>
      </c>
      <c r="H235" s="116" t="str">
        <f t="shared" si="41"/>
        <v>-</v>
      </c>
      <c r="I235" s="115">
        <v>63</v>
      </c>
      <c r="J235" s="116">
        <f t="shared" si="42"/>
        <v>3.2786885245901676E-2</v>
      </c>
      <c r="K235" s="115">
        <v>14</v>
      </c>
      <c r="L235" s="116">
        <f t="shared" si="43"/>
        <v>-0.77777777777777779</v>
      </c>
      <c r="M235" s="115">
        <v>48</v>
      </c>
      <c r="N235" s="116">
        <v>2.4285714285714284</v>
      </c>
      <c r="O235" s="116">
        <v>0.29729729729729737</v>
      </c>
    </row>
    <row r="236" spans="2:16" x14ac:dyDescent="0.25">
      <c r="B236" s="114" t="s">
        <v>85</v>
      </c>
      <c r="C236" s="115">
        <v>38</v>
      </c>
      <c r="D236" s="116">
        <v>0.22580645161290325</v>
      </c>
      <c r="E236" s="115">
        <v>0</v>
      </c>
      <c r="F236" s="116">
        <f t="shared" si="40"/>
        <v>-1</v>
      </c>
      <c r="G236" s="115">
        <v>30</v>
      </c>
      <c r="H236" s="116" t="str">
        <f t="shared" si="41"/>
        <v>-</v>
      </c>
      <c r="I236" s="115">
        <v>21</v>
      </c>
      <c r="J236" s="116">
        <f t="shared" si="42"/>
        <v>-0.30000000000000004</v>
      </c>
      <c r="K236" s="115">
        <v>29</v>
      </c>
      <c r="L236" s="116">
        <f t="shared" si="43"/>
        <v>0.38095238095238093</v>
      </c>
      <c r="M236" s="115">
        <v>35</v>
      </c>
      <c r="N236" s="116">
        <v>0.2068965517241379</v>
      </c>
      <c r="O236" s="116">
        <v>-7.8947368421052655E-2</v>
      </c>
    </row>
    <row r="237" spans="2:16" x14ac:dyDescent="0.25">
      <c r="B237" s="114" t="s">
        <v>87</v>
      </c>
      <c r="C237" s="115">
        <v>12</v>
      </c>
      <c r="D237" s="116">
        <v>-0.76</v>
      </c>
      <c r="E237" s="115">
        <v>0</v>
      </c>
      <c r="F237" s="116">
        <f t="shared" si="40"/>
        <v>-1</v>
      </c>
      <c r="G237" s="115">
        <v>0</v>
      </c>
      <c r="H237" s="116" t="str">
        <f t="shared" si="41"/>
        <v>-</v>
      </c>
      <c r="I237" s="115">
        <v>13</v>
      </c>
      <c r="J237" s="116" t="str">
        <f t="shared" si="42"/>
        <v>-</v>
      </c>
      <c r="K237" s="115">
        <v>28</v>
      </c>
      <c r="L237" s="116">
        <f t="shared" si="43"/>
        <v>1.1538461538461537</v>
      </c>
      <c r="M237" s="115">
        <v>10</v>
      </c>
      <c r="N237" s="116">
        <v>-0.64285714285714279</v>
      </c>
      <c r="O237" s="116">
        <v>-0.16666666666666663</v>
      </c>
    </row>
    <row r="238" spans="2:16" x14ac:dyDescent="0.25">
      <c r="B238" s="114" t="s">
        <v>89</v>
      </c>
      <c r="C238" s="115">
        <v>18</v>
      </c>
      <c r="D238" s="116">
        <v>1</v>
      </c>
      <c r="E238" s="115">
        <v>0</v>
      </c>
      <c r="F238" s="116">
        <f t="shared" si="40"/>
        <v>-1</v>
      </c>
      <c r="G238" s="115">
        <v>20</v>
      </c>
      <c r="H238" s="116" t="str">
        <f t="shared" si="41"/>
        <v>-</v>
      </c>
      <c r="I238" s="115">
        <v>17</v>
      </c>
      <c r="J238" s="116">
        <f t="shared" si="42"/>
        <v>-0.15000000000000002</v>
      </c>
      <c r="K238" s="115">
        <v>20</v>
      </c>
      <c r="L238" s="116">
        <f t="shared" si="43"/>
        <v>0.17647058823529416</v>
      </c>
      <c r="M238" s="115">
        <v>10</v>
      </c>
      <c r="N238" s="116">
        <v>-0.5</v>
      </c>
      <c r="O238" s="116">
        <v>-0.44444444444444442</v>
      </c>
    </row>
    <row r="239" spans="2:16" x14ac:dyDescent="0.25">
      <c r="B239" s="114" t="s">
        <v>91</v>
      </c>
      <c r="C239" s="115">
        <v>395</v>
      </c>
      <c r="D239" s="116">
        <v>-0.17536534446764096</v>
      </c>
      <c r="E239" s="115">
        <v>0</v>
      </c>
      <c r="F239" s="116">
        <f t="shared" si="40"/>
        <v>-1</v>
      </c>
      <c r="G239" s="115">
        <v>96</v>
      </c>
      <c r="H239" s="116" t="str">
        <f t="shared" si="41"/>
        <v>-</v>
      </c>
      <c r="I239" s="115">
        <v>62</v>
      </c>
      <c r="J239" s="116">
        <f t="shared" si="42"/>
        <v>-0.35416666666666663</v>
      </c>
      <c r="K239" s="115">
        <v>62</v>
      </c>
      <c r="L239" s="116">
        <f t="shared" si="43"/>
        <v>0</v>
      </c>
      <c r="M239" s="115">
        <v>31</v>
      </c>
      <c r="N239" s="116">
        <v>-0.5</v>
      </c>
      <c r="O239" s="116">
        <v>-0.92151898734177218</v>
      </c>
    </row>
    <row r="240" spans="2:16" x14ac:dyDescent="0.25">
      <c r="B240" s="114" t="s">
        <v>93</v>
      </c>
      <c r="C240" s="115">
        <v>282</v>
      </c>
      <c r="D240" s="116">
        <v>-0.51959114139693363</v>
      </c>
      <c r="E240" s="115">
        <v>0</v>
      </c>
      <c r="F240" s="116">
        <f t="shared" si="40"/>
        <v>-1</v>
      </c>
      <c r="G240" s="115">
        <v>105</v>
      </c>
      <c r="H240" s="116" t="str">
        <f t="shared" si="41"/>
        <v>-</v>
      </c>
      <c r="I240" s="115">
        <v>177</v>
      </c>
      <c r="J240" s="116">
        <f t="shared" si="42"/>
        <v>0.68571428571428572</v>
      </c>
      <c r="K240" s="115">
        <v>139</v>
      </c>
      <c r="L240" s="116">
        <f t="shared" si="43"/>
        <v>-0.21468926553672318</v>
      </c>
      <c r="M240" s="115"/>
      <c r="N240" s="116"/>
      <c r="O240" s="116"/>
    </row>
    <row r="241" spans="2:16" ht="15.75" x14ac:dyDescent="0.25">
      <c r="B241" s="117" t="s">
        <v>30</v>
      </c>
      <c r="C241" s="118">
        <v>1783</v>
      </c>
      <c r="D241" s="119">
        <v>-9.9039919151086453E-2</v>
      </c>
      <c r="E241" s="118">
        <v>713</v>
      </c>
      <c r="F241" s="119">
        <f t="shared" si="40"/>
        <v>-0.60011217049915877</v>
      </c>
      <c r="G241" s="118">
        <v>445</v>
      </c>
      <c r="H241" s="119">
        <f t="shared" si="41"/>
        <v>-0.37587657784011219</v>
      </c>
      <c r="I241" s="118">
        <v>554</v>
      </c>
      <c r="J241" s="119">
        <f t="shared" si="42"/>
        <v>0.24494382022471917</v>
      </c>
      <c r="K241" s="118">
        <v>804</v>
      </c>
      <c r="L241" s="119">
        <f t="shared" si="43"/>
        <v>0.45126353790613716</v>
      </c>
      <c r="M241" s="118">
        <v>491</v>
      </c>
      <c r="N241" s="119">
        <v>-0.26165413533834592</v>
      </c>
      <c r="O241" s="119">
        <v>-0.67288474350433047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N244" s="79"/>
      <c r="O244" s="79"/>
    </row>
    <row r="250" spans="2:16" ht="48.75" customHeight="1" thickBot="1" x14ac:dyDescent="0.3">
      <c r="B250" s="263" t="s">
        <v>274</v>
      </c>
      <c r="C250" s="263"/>
      <c r="D250" s="263"/>
      <c r="E250" s="263"/>
      <c r="F250" s="263"/>
      <c r="G250" s="263"/>
      <c r="H250" s="263"/>
      <c r="I250" s="263"/>
      <c r="J250" s="263"/>
      <c r="K250" s="263"/>
      <c r="L250" s="263"/>
      <c r="M250" s="263"/>
      <c r="N250" s="263"/>
      <c r="O250" s="263"/>
      <c r="P250" s="1" t="s">
        <v>147</v>
      </c>
    </row>
    <row r="251" spans="2:16" ht="10.5" customHeight="1" thickBot="1" x14ac:dyDescent="0.3">
      <c r="B251" s="106"/>
      <c r="C251" s="107"/>
      <c r="D251" s="106"/>
      <c r="E251" s="106"/>
      <c r="F251" s="106"/>
      <c r="G251" s="106"/>
      <c r="H251" s="106"/>
      <c r="I251" s="106"/>
      <c r="J251" s="106"/>
      <c r="K251" s="106"/>
      <c r="L251" s="106"/>
      <c r="M251" s="4"/>
      <c r="N251" s="4"/>
      <c r="P251" s="1" t="s">
        <v>148</v>
      </c>
    </row>
    <row r="252" spans="2:16" ht="22.5" thickTop="1" thickBot="1" x14ac:dyDescent="0.3">
      <c r="B252" s="121" t="str">
        <f>C252</f>
        <v>Suecia</v>
      </c>
      <c r="C252" s="288" t="s">
        <v>131</v>
      </c>
      <c r="D252" s="289"/>
      <c r="E252" s="289"/>
      <c r="F252" s="289"/>
      <c r="G252" s="289"/>
      <c r="H252" s="289"/>
      <c r="I252" s="289"/>
      <c r="J252" s="289"/>
      <c r="K252" s="289"/>
      <c r="L252" s="289"/>
      <c r="M252" s="289"/>
      <c r="N252" s="289"/>
      <c r="O252" s="290"/>
    </row>
    <row r="253" spans="2:16" ht="22.5" thickTop="1" thickBot="1" x14ac:dyDescent="0.3">
      <c r="B253" s="109"/>
      <c r="C253" s="291">
        <f>C7</f>
        <v>2019</v>
      </c>
      <c r="D253" s="292"/>
      <c r="E253" s="293">
        <v>2020</v>
      </c>
      <c r="F253" s="292"/>
      <c r="G253" s="293">
        <v>2021</v>
      </c>
      <c r="H253" s="292"/>
      <c r="I253" s="293">
        <v>2022</v>
      </c>
      <c r="J253" s="292"/>
      <c r="K253" s="293">
        <v>2023</v>
      </c>
      <c r="L253" s="292"/>
      <c r="M253" s="293">
        <v>2024</v>
      </c>
      <c r="N253" s="294"/>
      <c r="O253" s="295"/>
    </row>
    <row r="254" spans="2:16" ht="16.5" thickTop="1" thickBot="1" x14ac:dyDescent="0.3">
      <c r="B254" s="85"/>
      <c r="C254" s="111" t="s">
        <v>69</v>
      </c>
      <c r="D254" s="112" t="str">
        <f>CONCATENATE("var. ",RIGHT(C253,2),"/",RIGHT(C253-1,2))</f>
        <v>var. 19/18</v>
      </c>
      <c r="E254" s="113" t="s">
        <v>69</v>
      </c>
      <c r="F254" s="112" t="str">
        <f>CONCATENATE("var. ",RIGHT(E253,2),"/",RIGHT(E253-1,2))</f>
        <v>var. 20/19</v>
      </c>
      <c r="G254" s="113" t="s">
        <v>69</v>
      </c>
      <c r="H254" s="112" t="str">
        <f>CONCATENATE("var. ",RIGHT(G253,2),"/",RIGHT(G253-1,2))</f>
        <v>var. 21/20</v>
      </c>
      <c r="I254" s="113" t="s">
        <v>69</v>
      </c>
      <c r="J254" s="112" t="s">
        <v>136</v>
      </c>
      <c r="K254" s="113" t="s">
        <v>69</v>
      </c>
      <c r="L254" s="112" t="s">
        <v>242</v>
      </c>
      <c r="M254" s="113" t="s">
        <v>69</v>
      </c>
      <c r="N254" s="112" t="s">
        <v>263</v>
      </c>
      <c r="O254" s="112" t="s">
        <v>264</v>
      </c>
    </row>
    <row r="255" spans="2:16" x14ac:dyDescent="0.25">
      <c r="B255" s="114" t="s">
        <v>71</v>
      </c>
      <c r="C255" s="115">
        <v>1198</v>
      </c>
      <c r="D255" s="116">
        <v>1.1316725978647688</v>
      </c>
      <c r="E255" s="115">
        <v>1077</v>
      </c>
      <c r="F255" s="116">
        <f t="shared" ref="F255:J267" si="44">IFERROR(E255/C255-1,"-")</f>
        <v>-0.10100166944908184</v>
      </c>
      <c r="G255" s="115">
        <v>14</v>
      </c>
      <c r="H255" s="116">
        <f t="shared" si="44"/>
        <v>-0.98700092850510679</v>
      </c>
      <c r="I255" s="115">
        <v>82</v>
      </c>
      <c r="J255" s="116">
        <f t="shared" si="44"/>
        <v>4.8571428571428568</v>
      </c>
      <c r="K255" s="115">
        <v>135</v>
      </c>
      <c r="L255" s="116">
        <f t="shared" ref="L255:L267" si="45">IFERROR(K255/I255-1,"-")</f>
        <v>0.64634146341463405</v>
      </c>
      <c r="M255" s="115">
        <v>49</v>
      </c>
      <c r="N255" s="116">
        <v>-0.63703703703703707</v>
      </c>
      <c r="O255" s="116">
        <v>-0.95909849749582632</v>
      </c>
    </row>
    <row r="256" spans="2:16" x14ac:dyDescent="0.25">
      <c r="B256" s="114" t="s">
        <v>73</v>
      </c>
      <c r="C256" s="115">
        <v>215</v>
      </c>
      <c r="D256" s="116">
        <v>0.46258503401360551</v>
      </c>
      <c r="E256" s="115">
        <v>252</v>
      </c>
      <c r="F256" s="116">
        <f t="shared" si="44"/>
        <v>0.17209302325581399</v>
      </c>
      <c r="G256" s="115">
        <v>0</v>
      </c>
      <c r="H256" s="116">
        <f t="shared" si="44"/>
        <v>-1</v>
      </c>
      <c r="I256" s="115">
        <v>102</v>
      </c>
      <c r="J256" s="116" t="str">
        <f t="shared" si="44"/>
        <v>-</v>
      </c>
      <c r="K256" s="115">
        <v>147</v>
      </c>
      <c r="L256" s="116">
        <f t="shared" si="45"/>
        <v>0.44117647058823528</v>
      </c>
      <c r="M256" s="115">
        <v>198</v>
      </c>
      <c r="N256" s="116">
        <v>0.34693877551020402</v>
      </c>
      <c r="O256" s="116">
        <v>-7.906976744186045E-2</v>
      </c>
    </row>
    <row r="257" spans="2:15" x14ac:dyDescent="0.25">
      <c r="B257" s="114" t="s">
        <v>75</v>
      </c>
      <c r="C257" s="115">
        <v>60</v>
      </c>
      <c r="D257" s="116">
        <v>3.4482758620689724E-2</v>
      </c>
      <c r="E257" s="115">
        <v>159</v>
      </c>
      <c r="F257" s="116">
        <f t="shared" si="44"/>
        <v>1.65</v>
      </c>
      <c r="G257" s="115">
        <v>26</v>
      </c>
      <c r="H257" s="116">
        <f t="shared" si="44"/>
        <v>-0.83647798742138368</v>
      </c>
      <c r="I257" s="115">
        <v>41</v>
      </c>
      <c r="J257" s="116">
        <f t="shared" si="44"/>
        <v>0.57692307692307687</v>
      </c>
      <c r="K257" s="115">
        <v>100</v>
      </c>
      <c r="L257" s="116">
        <f t="shared" si="45"/>
        <v>1.4390243902439024</v>
      </c>
      <c r="M257" s="115">
        <v>40</v>
      </c>
      <c r="N257" s="116">
        <v>-0.6</v>
      </c>
      <c r="O257" s="116">
        <v>-0.33333333333333337</v>
      </c>
    </row>
    <row r="258" spans="2:15" x14ac:dyDescent="0.25">
      <c r="B258" s="114" t="s">
        <v>77</v>
      </c>
      <c r="C258" s="115">
        <v>76</v>
      </c>
      <c r="D258" s="116">
        <v>0.72727272727272729</v>
      </c>
      <c r="E258" s="115">
        <v>0</v>
      </c>
      <c r="F258" s="116">
        <f t="shared" si="44"/>
        <v>-1</v>
      </c>
      <c r="G258" s="115">
        <v>6</v>
      </c>
      <c r="H258" s="116" t="str">
        <f t="shared" si="44"/>
        <v>-</v>
      </c>
      <c r="I258" s="115">
        <v>7</v>
      </c>
      <c r="J258" s="116">
        <f t="shared" si="44"/>
        <v>0.16666666666666674</v>
      </c>
      <c r="K258" s="115">
        <v>54</v>
      </c>
      <c r="L258" s="116">
        <f t="shared" si="45"/>
        <v>6.7142857142857144</v>
      </c>
      <c r="M258" s="115">
        <v>77</v>
      </c>
      <c r="N258" s="116">
        <v>0.42592592592592582</v>
      </c>
      <c r="O258" s="116">
        <v>1.3157894736842035E-2</v>
      </c>
    </row>
    <row r="259" spans="2:15" x14ac:dyDescent="0.25">
      <c r="B259" s="114" t="s">
        <v>79</v>
      </c>
      <c r="C259" s="115">
        <v>46</v>
      </c>
      <c r="D259" s="116">
        <v>1.7058823529411766</v>
      </c>
      <c r="E259" s="115">
        <v>0</v>
      </c>
      <c r="F259" s="116">
        <f t="shared" si="44"/>
        <v>-1</v>
      </c>
      <c r="G259" s="115">
        <v>9</v>
      </c>
      <c r="H259" s="116" t="str">
        <f t="shared" si="44"/>
        <v>-</v>
      </c>
      <c r="I259" s="115">
        <v>10</v>
      </c>
      <c r="J259" s="116">
        <f t="shared" si="44"/>
        <v>0.11111111111111116</v>
      </c>
      <c r="K259" s="115">
        <v>2</v>
      </c>
      <c r="L259" s="116">
        <f t="shared" si="45"/>
        <v>-0.8</v>
      </c>
      <c r="M259" s="115">
        <v>0</v>
      </c>
      <c r="N259" s="116"/>
      <c r="O259" s="116"/>
    </row>
    <row r="260" spans="2:15" x14ac:dyDescent="0.25">
      <c r="B260" s="114" t="s">
        <v>81</v>
      </c>
      <c r="C260" s="115">
        <v>25</v>
      </c>
      <c r="D260" s="116">
        <v>-0.16666666666666663</v>
      </c>
      <c r="E260" s="115">
        <v>0</v>
      </c>
      <c r="F260" s="116">
        <f t="shared" si="44"/>
        <v>-1</v>
      </c>
      <c r="G260" s="115">
        <v>0</v>
      </c>
      <c r="H260" s="116" t="str">
        <f t="shared" si="44"/>
        <v>-</v>
      </c>
      <c r="I260" s="115">
        <v>1</v>
      </c>
      <c r="J260" s="116" t="str">
        <f t="shared" si="44"/>
        <v>-</v>
      </c>
      <c r="K260" s="115">
        <v>5</v>
      </c>
      <c r="L260" s="116">
        <f t="shared" si="45"/>
        <v>4</v>
      </c>
      <c r="M260" s="115">
        <v>1</v>
      </c>
      <c r="N260" s="116">
        <v>-0.8</v>
      </c>
      <c r="O260" s="116">
        <v>-0.96</v>
      </c>
    </row>
    <row r="261" spans="2:15" x14ac:dyDescent="0.25">
      <c r="B261" s="114" t="s">
        <v>83</v>
      </c>
      <c r="C261" s="115">
        <v>57</v>
      </c>
      <c r="D261" s="116">
        <v>-6.557377049180324E-2</v>
      </c>
      <c r="E261" s="115">
        <v>0</v>
      </c>
      <c r="F261" s="116">
        <f t="shared" si="44"/>
        <v>-1</v>
      </c>
      <c r="G261" s="115">
        <v>17</v>
      </c>
      <c r="H261" s="116" t="str">
        <f t="shared" si="44"/>
        <v>-</v>
      </c>
      <c r="I261" s="115">
        <v>11</v>
      </c>
      <c r="J261" s="116">
        <f t="shared" si="44"/>
        <v>-0.3529411764705882</v>
      </c>
      <c r="K261" s="115">
        <v>0</v>
      </c>
      <c r="L261" s="116">
        <f t="shared" si="45"/>
        <v>-1</v>
      </c>
      <c r="M261" s="115">
        <v>0</v>
      </c>
      <c r="N261" s="116" t="s">
        <v>227</v>
      </c>
      <c r="O261" s="116"/>
    </row>
    <row r="262" spans="2:15" x14ac:dyDescent="0.25">
      <c r="B262" s="114" t="s">
        <v>85</v>
      </c>
      <c r="C262" s="115">
        <v>36</v>
      </c>
      <c r="D262" s="116">
        <v>-0.47058823529411764</v>
      </c>
      <c r="E262" s="115">
        <v>0</v>
      </c>
      <c r="F262" s="116">
        <f t="shared" si="44"/>
        <v>-1</v>
      </c>
      <c r="G262" s="115">
        <v>38</v>
      </c>
      <c r="H262" s="116" t="str">
        <f t="shared" si="44"/>
        <v>-</v>
      </c>
      <c r="I262" s="115">
        <v>4</v>
      </c>
      <c r="J262" s="116">
        <f t="shared" si="44"/>
        <v>-0.89473684210526316</v>
      </c>
      <c r="K262" s="115">
        <v>15</v>
      </c>
      <c r="L262" s="116">
        <f t="shared" si="45"/>
        <v>2.75</v>
      </c>
      <c r="M262" s="115">
        <v>13</v>
      </c>
      <c r="N262" s="116">
        <v>-0.1333333333333333</v>
      </c>
      <c r="O262" s="116">
        <v>-0.63888888888888884</v>
      </c>
    </row>
    <row r="263" spans="2:15" x14ac:dyDescent="0.25">
      <c r="B263" s="114" t="s">
        <v>87</v>
      </c>
      <c r="C263" s="115">
        <v>20</v>
      </c>
      <c r="D263" s="116">
        <v>-0.13043478260869568</v>
      </c>
      <c r="E263" s="115">
        <v>0</v>
      </c>
      <c r="F263" s="116">
        <f t="shared" si="44"/>
        <v>-1</v>
      </c>
      <c r="G263" s="115">
        <v>2</v>
      </c>
      <c r="H263" s="116" t="str">
        <f t="shared" si="44"/>
        <v>-</v>
      </c>
      <c r="I263" s="115">
        <v>0</v>
      </c>
      <c r="J263" s="116">
        <f t="shared" si="44"/>
        <v>-1</v>
      </c>
      <c r="K263" s="115">
        <v>0</v>
      </c>
      <c r="L263" s="116" t="str">
        <f t="shared" si="45"/>
        <v>-</v>
      </c>
      <c r="M263" s="115">
        <v>9</v>
      </c>
      <c r="N263" s="116" t="s">
        <v>227</v>
      </c>
      <c r="O263" s="116">
        <v>-0.55000000000000004</v>
      </c>
    </row>
    <row r="264" spans="2:15" x14ac:dyDescent="0.25">
      <c r="B264" s="114" t="s">
        <v>89</v>
      </c>
      <c r="C264" s="115">
        <v>89</v>
      </c>
      <c r="D264" s="116">
        <v>5.8461538461538458</v>
      </c>
      <c r="E264" s="115">
        <v>6</v>
      </c>
      <c r="F264" s="116">
        <f t="shared" si="44"/>
        <v>-0.93258426966292141</v>
      </c>
      <c r="G264" s="115">
        <v>52</v>
      </c>
      <c r="H264" s="116">
        <f t="shared" si="44"/>
        <v>7.6666666666666661</v>
      </c>
      <c r="I264" s="115">
        <v>13</v>
      </c>
      <c r="J264" s="116">
        <f t="shared" si="44"/>
        <v>-0.75</v>
      </c>
      <c r="K264" s="115">
        <v>62</v>
      </c>
      <c r="L264" s="116">
        <f t="shared" si="45"/>
        <v>3.7692307692307692</v>
      </c>
      <c r="M264" s="115">
        <v>26</v>
      </c>
      <c r="N264" s="116">
        <v>-0.58064516129032251</v>
      </c>
      <c r="O264" s="116">
        <v>-0.7078651685393258</v>
      </c>
    </row>
    <row r="265" spans="2:15" x14ac:dyDescent="0.25">
      <c r="B265" s="114" t="s">
        <v>91</v>
      </c>
      <c r="C265" s="115">
        <v>637</v>
      </c>
      <c r="D265" s="116">
        <v>-0.21260815822002477</v>
      </c>
      <c r="E265" s="115">
        <v>15</v>
      </c>
      <c r="F265" s="116">
        <f t="shared" si="44"/>
        <v>-0.97645211930926212</v>
      </c>
      <c r="G265" s="115">
        <v>157</v>
      </c>
      <c r="H265" s="116">
        <f t="shared" si="44"/>
        <v>9.4666666666666668</v>
      </c>
      <c r="I265" s="115">
        <v>16</v>
      </c>
      <c r="J265" s="116">
        <f t="shared" si="44"/>
        <v>-0.89808917197452232</v>
      </c>
      <c r="K265" s="115">
        <v>42</v>
      </c>
      <c r="L265" s="116">
        <f t="shared" si="45"/>
        <v>1.625</v>
      </c>
      <c r="M265" s="115">
        <v>56</v>
      </c>
      <c r="N265" s="116">
        <v>0.33333333333333326</v>
      </c>
      <c r="O265" s="116">
        <v>-0.91208791208791207</v>
      </c>
    </row>
    <row r="266" spans="2:15" x14ac:dyDescent="0.25">
      <c r="B266" s="114" t="s">
        <v>93</v>
      </c>
      <c r="C266" s="115">
        <v>1016</v>
      </c>
      <c r="D266" s="116">
        <v>9.2473118279569944E-2</v>
      </c>
      <c r="E266" s="115">
        <v>19</v>
      </c>
      <c r="F266" s="116">
        <f t="shared" si="44"/>
        <v>-0.98129921259842523</v>
      </c>
      <c r="G266" s="115">
        <v>111</v>
      </c>
      <c r="H266" s="116">
        <f t="shared" si="44"/>
        <v>4.8421052631578947</v>
      </c>
      <c r="I266" s="115">
        <v>131</v>
      </c>
      <c r="J266" s="116">
        <f t="shared" si="44"/>
        <v>0.18018018018018012</v>
      </c>
      <c r="K266" s="115">
        <v>73</v>
      </c>
      <c r="L266" s="116">
        <f t="shared" si="45"/>
        <v>-0.4427480916030534</v>
      </c>
      <c r="M266" s="115"/>
      <c r="N266" s="116"/>
      <c r="O266" s="116"/>
    </row>
    <row r="267" spans="2:15" ht="15.75" x14ac:dyDescent="0.25">
      <c r="B267" s="117" t="s">
        <v>30</v>
      </c>
      <c r="C267" s="118">
        <v>3475</v>
      </c>
      <c r="D267" s="119">
        <v>0.25814627081824759</v>
      </c>
      <c r="E267" s="118">
        <v>1531</v>
      </c>
      <c r="F267" s="119">
        <f t="shared" si="44"/>
        <v>-0.55942446043165472</v>
      </c>
      <c r="G267" s="118">
        <v>432</v>
      </c>
      <c r="H267" s="119">
        <f t="shared" si="44"/>
        <v>-0.71783148269105168</v>
      </c>
      <c r="I267" s="118">
        <v>418</v>
      </c>
      <c r="J267" s="119">
        <f t="shared" si="44"/>
        <v>-3.240740740740744E-2</v>
      </c>
      <c r="K267" s="118">
        <v>635</v>
      </c>
      <c r="L267" s="119">
        <f t="shared" si="45"/>
        <v>0.51913875598086134</v>
      </c>
      <c r="M267" s="118">
        <v>469</v>
      </c>
      <c r="N267" s="119">
        <v>-0.16548042704626331</v>
      </c>
      <c r="O267" s="119">
        <v>-0.80927206181374545</v>
      </c>
    </row>
    <row r="268" spans="2:15" ht="6" customHeight="1" x14ac:dyDescent="0.25"/>
    <row r="269" spans="2:15" x14ac:dyDescent="0.25">
      <c r="B269" s="105" t="s">
        <v>55</v>
      </c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  <c r="O269" s="105"/>
    </row>
    <row r="270" spans="2:15" x14ac:dyDescent="0.25">
      <c r="C270" s="120"/>
      <c r="K270" s="120"/>
      <c r="N270" s="79"/>
      <c r="O270" s="79"/>
    </row>
  </sheetData>
  <mergeCells count="96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50:O250"/>
    <mergeCell ref="C252:O252"/>
    <mergeCell ref="C253:D253"/>
    <mergeCell ref="E253:F253"/>
    <mergeCell ref="G253:H253"/>
    <mergeCell ref="I253:J253"/>
    <mergeCell ref="K253:L253"/>
    <mergeCell ref="M253:O253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F12E3B-96B0-45D3-A94A-C2AF38CABCFE}">
  <sheetPr>
    <tabColor rgb="FFF29140"/>
  </sheetPr>
  <dimension ref="A4:P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3" t="s">
        <v>261</v>
      </c>
      <c r="C4" s="263"/>
      <c r="D4" s="263"/>
      <c r="E4" s="263"/>
      <c r="F4" s="263"/>
      <c r="G4" s="263"/>
      <c r="H4" s="263"/>
      <c r="I4" s="263"/>
      <c r="J4" s="263"/>
      <c r="K4" s="263"/>
      <c r="L4" s="263"/>
      <c r="M4" s="263"/>
      <c r="N4" s="263"/>
      <c r="O4" s="263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88" t="s">
        <v>132</v>
      </c>
      <c r="D6" s="289"/>
      <c r="E6" s="289"/>
      <c r="F6" s="289"/>
      <c r="G6" s="289"/>
      <c r="H6" s="289"/>
      <c r="I6" s="289"/>
      <c r="J6" s="289"/>
      <c r="K6" s="289"/>
      <c r="L6" s="289"/>
      <c r="M6" s="289"/>
      <c r="N6" s="289"/>
      <c r="O6" s="290"/>
    </row>
    <row r="7" spans="1:16" ht="22.5" thickTop="1" thickBot="1" x14ac:dyDescent="0.3">
      <c r="B7" s="109"/>
      <c r="C7" s="291">
        <v>2019</v>
      </c>
      <c r="D7" s="292"/>
      <c r="E7" s="293" t="s">
        <v>275</v>
      </c>
      <c r="F7" s="292"/>
      <c r="G7" s="293" t="s">
        <v>276</v>
      </c>
      <c r="H7" s="292"/>
      <c r="I7" s="293" t="s">
        <v>277</v>
      </c>
      <c r="J7" s="292"/>
      <c r="K7" s="293">
        <v>2023</v>
      </c>
      <c r="L7" s="292"/>
      <c r="M7" s="293">
        <v>2024</v>
      </c>
      <c r="N7" s="294"/>
      <c r="O7" s="295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">
        <v>263</v>
      </c>
      <c r="O8" s="112" t="s">
        <v>264</v>
      </c>
    </row>
    <row r="9" spans="1:16" x14ac:dyDescent="0.25">
      <c r="A9" s="1" t="s">
        <v>70</v>
      </c>
      <c r="B9" s="114" t="s">
        <v>71</v>
      </c>
      <c r="C9" s="115">
        <v>24581</v>
      </c>
      <c r="D9" s="116">
        <v>1.3607686280978193E-2</v>
      </c>
      <c r="E9" s="115">
        <v>21024</v>
      </c>
      <c r="F9" s="116">
        <f t="shared" ref="F9:F21" si="0">IFERROR(E9/C9-1,"-")</f>
        <v>-0.1447052601602864</v>
      </c>
      <c r="G9" s="115">
        <v>2960</v>
      </c>
      <c r="H9" s="116">
        <f t="shared" ref="H9:H21" si="1">IFERROR(G9/E9-1,"-")</f>
        <v>-0.85920852359208522</v>
      </c>
      <c r="I9" s="115">
        <v>13922</v>
      </c>
      <c r="J9" s="116">
        <f t="shared" ref="J9:J21" si="2">IFERROR(I9/G9-1,"-")</f>
        <v>3.7033783783783782</v>
      </c>
      <c r="K9" s="115">
        <v>17982</v>
      </c>
      <c r="L9" s="116">
        <f t="shared" ref="L9:L21" si="3">IFERROR(K9/I9-1,"-")</f>
        <v>0.29162476655652925</v>
      </c>
      <c r="M9" s="115">
        <v>21297</v>
      </c>
      <c r="N9" s="116">
        <v>0.18435101768435103</v>
      </c>
      <c r="O9" s="116">
        <v>-0.1335991212725276</v>
      </c>
    </row>
    <row r="10" spans="1:16" x14ac:dyDescent="0.25">
      <c r="A10" s="1" t="s">
        <v>72</v>
      </c>
      <c r="B10" s="114" t="s">
        <v>73</v>
      </c>
      <c r="C10" s="115">
        <v>19884</v>
      </c>
      <c r="D10" s="116">
        <v>-9.0185312285518182E-2</v>
      </c>
      <c r="E10" s="115">
        <v>20377</v>
      </c>
      <c r="F10" s="116">
        <f t="shared" si="0"/>
        <v>2.4793804063568681E-2</v>
      </c>
      <c r="G10" s="115">
        <v>2006</v>
      </c>
      <c r="H10" s="116">
        <f t="shared" si="1"/>
        <v>-0.90155567551651372</v>
      </c>
      <c r="I10" s="115">
        <v>13217</v>
      </c>
      <c r="J10" s="116">
        <f t="shared" si="2"/>
        <v>5.5887337986041876</v>
      </c>
      <c r="K10" s="115">
        <v>16181</v>
      </c>
      <c r="L10" s="116">
        <f t="shared" si="3"/>
        <v>0.22425663917681771</v>
      </c>
      <c r="M10" s="115">
        <v>18659</v>
      </c>
      <c r="N10" s="116">
        <v>0.1531425746245596</v>
      </c>
      <c r="O10" s="116">
        <v>-6.1607322470327852E-2</v>
      </c>
    </row>
    <row r="11" spans="1:16" x14ac:dyDescent="0.25">
      <c r="A11" s="1" t="s">
        <v>74</v>
      </c>
      <c r="B11" s="114" t="s">
        <v>75</v>
      </c>
      <c r="C11" s="115">
        <v>24109</v>
      </c>
      <c r="D11" s="116">
        <v>0.10551173881144527</v>
      </c>
      <c r="E11" s="115">
        <v>12337</v>
      </c>
      <c r="F11" s="116">
        <f t="shared" si="0"/>
        <v>-0.48828238417188596</v>
      </c>
      <c r="G11" s="115">
        <v>3881</v>
      </c>
      <c r="H11" s="116">
        <f t="shared" si="1"/>
        <v>-0.68541784874766964</v>
      </c>
      <c r="I11" s="115">
        <v>17020</v>
      </c>
      <c r="J11" s="116">
        <f t="shared" si="2"/>
        <v>3.3854676629734604</v>
      </c>
      <c r="K11" s="115">
        <v>18269</v>
      </c>
      <c r="L11" s="116">
        <f t="shared" si="3"/>
        <v>7.3384253819036349E-2</v>
      </c>
      <c r="M11" s="115">
        <v>20797</v>
      </c>
      <c r="N11" s="116">
        <v>0.13837648475559683</v>
      </c>
      <c r="O11" s="116">
        <v>-0.1373760836202248</v>
      </c>
    </row>
    <row r="12" spans="1:16" x14ac:dyDescent="0.25">
      <c r="A12" s="1" t="s">
        <v>76</v>
      </c>
      <c r="B12" s="114" t="s">
        <v>77</v>
      </c>
      <c r="C12" s="115">
        <v>14923</v>
      </c>
      <c r="D12" s="116">
        <v>-0.1108264315080737</v>
      </c>
      <c r="E12" s="115">
        <v>0</v>
      </c>
      <c r="F12" s="116">
        <f t="shared" si="0"/>
        <v>-1</v>
      </c>
      <c r="G12" s="115">
        <v>3601</v>
      </c>
      <c r="H12" s="116" t="str">
        <f t="shared" si="1"/>
        <v>-</v>
      </c>
      <c r="I12" s="115">
        <v>12113</v>
      </c>
      <c r="J12" s="116">
        <f t="shared" si="2"/>
        <v>2.3637878367120244</v>
      </c>
      <c r="K12" s="115">
        <v>13117</v>
      </c>
      <c r="L12" s="116">
        <f t="shared" si="3"/>
        <v>8.2886155370263337E-2</v>
      </c>
      <c r="M12" s="115">
        <v>14586</v>
      </c>
      <c r="N12" s="116">
        <v>0.11199207135778</v>
      </c>
      <c r="O12" s="116">
        <v>-2.2582590631910482E-2</v>
      </c>
    </row>
    <row r="13" spans="1:16" x14ac:dyDescent="0.25">
      <c r="A13" s="1" t="s">
        <v>78</v>
      </c>
      <c r="B13" s="114" t="s">
        <v>79</v>
      </c>
      <c r="C13" s="115">
        <v>15812</v>
      </c>
      <c r="D13" s="116">
        <v>-2.8985507246376829E-2</v>
      </c>
      <c r="E13" s="115">
        <v>0</v>
      </c>
      <c r="F13" s="116">
        <f t="shared" si="0"/>
        <v>-1</v>
      </c>
      <c r="G13" s="115">
        <v>3321</v>
      </c>
      <c r="H13" s="116" t="str">
        <f t="shared" si="1"/>
        <v>-</v>
      </c>
      <c r="I13" s="115">
        <v>11098</v>
      </c>
      <c r="J13" s="116">
        <f t="shared" si="2"/>
        <v>2.3417645287563986</v>
      </c>
      <c r="K13" s="115">
        <v>10740</v>
      </c>
      <c r="L13" s="116">
        <f t="shared" si="3"/>
        <v>-3.2258064516129004E-2</v>
      </c>
      <c r="M13" s="115">
        <v>7817</v>
      </c>
      <c r="N13" s="116">
        <v>-0.27216014897579144</v>
      </c>
      <c r="O13" s="116">
        <v>-0.50562863647862377</v>
      </c>
    </row>
    <row r="14" spans="1:16" x14ac:dyDescent="0.25">
      <c r="A14" s="1" t="s">
        <v>80</v>
      </c>
      <c r="B14" s="114" t="s">
        <v>81</v>
      </c>
      <c r="C14" s="115">
        <v>18125</v>
      </c>
      <c r="D14" s="116">
        <v>0.11039637321570783</v>
      </c>
      <c r="E14" s="115">
        <v>0</v>
      </c>
      <c r="F14" s="116">
        <f t="shared" si="0"/>
        <v>-1</v>
      </c>
      <c r="G14" s="115">
        <v>5772</v>
      </c>
      <c r="H14" s="116" t="str">
        <f t="shared" si="1"/>
        <v>-</v>
      </c>
      <c r="I14" s="115">
        <v>11814</v>
      </c>
      <c r="J14" s="116">
        <f t="shared" si="2"/>
        <v>1.0467775467775469</v>
      </c>
      <c r="K14" s="115">
        <v>11134</v>
      </c>
      <c r="L14" s="116">
        <f t="shared" si="3"/>
        <v>-5.7558828508549209E-2</v>
      </c>
      <c r="M14" s="115">
        <v>12283</v>
      </c>
      <c r="N14" s="116">
        <v>0.10319741332854315</v>
      </c>
      <c r="O14" s="116">
        <v>-0.32231724137931039</v>
      </c>
    </row>
    <row r="15" spans="1:16" x14ac:dyDescent="0.25">
      <c r="A15" s="1" t="s">
        <v>82</v>
      </c>
      <c r="B15" s="114" t="s">
        <v>83</v>
      </c>
      <c r="C15" s="115">
        <v>16944</v>
      </c>
      <c r="D15" s="116">
        <v>2.1461297323366324E-2</v>
      </c>
      <c r="E15" s="115">
        <v>0</v>
      </c>
      <c r="F15" s="116">
        <f t="shared" si="0"/>
        <v>-1</v>
      </c>
      <c r="G15" s="115">
        <v>8689</v>
      </c>
      <c r="H15" s="116" t="str">
        <f t="shared" si="1"/>
        <v>-</v>
      </c>
      <c r="I15" s="115">
        <v>11471</v>
      </c>
      <c r="J15" s="116">
        <f t="shared" si="2"/>
        <v>0.32017493382437556</v>
      </c>
      <c r="K15" s="115">
        <v>10514</v>
      </c>
      <c r="L15" s="116">
        <f t="shared" si="3"/>
        <v>-8.3427774387586084E-2</v>
      </c>
      <c r="M15" s="115">
        <v>12513</v>
      </c>
      <c r="N15" s="116">
        <v>0.1901274491154652</v>
      </c>
      <c r="O15" s="116">
        <v>-0.26150849858356939</v>
      </c>
    </row>
    <row r="16" spans="1:16" x14ac:dyDescent="0.25">
      <c r="A16" s="1" t="s">
        <v>84</v>
      </c>
      <c r="B16" s="114" t="s">
        <v>85</v>
      </c>
      <c r="C16" s="115">
        <v>16598</v>
      </c>
      <c r="D16" s="116">
        <v>-0.28125405967176198</v>
      </c>
      <c r="E16" s="115">
        <v>3632</v>
      </c>
      <c r="F16" s="116">
        <f t="shared" si="0"/>
        <v>-0.7811784552355705</v>
      </c>
      <c r="G16" s="115">
        <v>10607</v>
      </c>
      <c r="H16" s="116">
        <f t="shared" si="1"/>
        <v>1.920429515418502</v>
      </c>
      <c r="I16" s="115">
        <v>14845</v>
      </c>
      <c r="J16" s="116">
        <f t="shared" si="2"/>
        <v>0.39954746865277646</v>
      </c>
      <c r="K16" s="115">
        <v>12529</v>
      </c>
      <c r="L16" s="116">
        <f t="shared" si="3"/>
        <v>-0.15601212529471198</v>
      </c>
      <c r="M16" s="115">
        <v>16653</v>
      </c>
      <c r="N16" s="116">
        <v>0.32915635725117731</v>
      </c>
      <c r="O16" s="116">
        <v>3.3136522472587693E-3</v>
      </c>
    </row>
    <row r="17" spans="1:16" x14ac:dyDescent="0.25">
      <c r="A17" s="1" t="s">
        <v>86</v>
      </c>
      <c r="B17" s="114" t="s">
        <v>87</v>
      </c>
      <c r="C17" s="115">
        <v>20450</v>
      </c>
      <c r="D17" s="116">
        <v>3.4238608203105203E-2</v>
      </c>
      <c r="E17" s="115">
        <v>1029</v>
      </c>
      <c r="F17" s="116">
        <f t="shared" si="0"/>
        <v>-0.94968215158924207</v>
      </c>
      <c r="G17" s="115">
        <v>12114</v>
      </c>
      <c r="H17" s="116">
        <f t="shared" si="1"/>
        <v>10.772594752186588</v>
      </c>
      <c r="I17" s="115">
        <v>13618</v>
      </c>
      <c r="J17" s="116">
        <f t="shared" si="2"/>
        <v>0.12415387155357438</v>
      </c>
      <c r="K17" s="115">
        <v>13736</v>
      </c>
      <c r="L17" s="116">
        <f t="shared" si="3"/>
        <v>8.6650022029666207E-3</v>
      </c>
      <c r="M17" s="115">
        <v>17692</v>
      </c>
      <c r="N17" s="116">
        <v>0.28800232964472916</v>
      </c>
      <c r="O17" s="116">
        <v>-0.13486552567237164</v>
      </c>
    </row>
    <row r="18" spans="1:16" x14ac:dyDescent="0.25">
      <c r="A18" s="1" t="s">
        <v>88</v>
      </c>
      <c r="B18" s="114" t="s">
        <v>89</v>
      </c>
      <c r="C18" s="115">
        <v>18601</v>
      </c>
      <c r="D18" s="116">
        <v>-9.1620944974164509E-3</v>
      </c>
      <c r="E18" s="115">
        <v>1107</v>
      </c>
      <c r="F18" s="116">
        <f t="shared" si="0"/>
        <v>-0.94048707058760284</v>
      </c>
      <c r="G18" s="115">
        <v>14521</v>
      </c>
      <c r="H18" s="116">
        <f t="shared" si="1"/>
        <v>12.117434507678411</v>
      </c>
      <c r="I18" s="115">
        <v>14638</v>
      </c>
      <c r="J18" s="116">
        <f t="shared" si="2"/>
        <v>8.0572963294538447E-3</v>
      </c>
      <c r="K18" s="115">
        <v>17811</v>
      </c>
      <c r="L18" s="116">
        <f t="shared" si="3"/>
        <v>0.21676458532586418</v>
      </c>
      <c r="M18" s="115">
        <v>17886</v>
      </c>
      <c r="N18" s="116">
        <v>4.2108809162877403E-3</v>
      </c>
      <c r="O18" s="116">
        <v>-3.8438793613246647E-2</v>
      </c>
    </row>
    <row r="19" spans="1:16" x14ac:dyDescent="0.25">
      <c r="A19" s="1" t="s">
        <v>90</v>
      </c>
      <c r="B19" s="114" t="s">
        <v>91</v>
      </c>
      <c r="C19" s="115">
        <v>22771</v>
      </c>
      <c r="D19" s="116">
        <v>-3.0980041703902339E-2</v>
      </c>
      <c r="E19" s="115">
        <v>2386</v>
      </c>
      <c r="F19" s="116">
        <f t="shared" si="0"/>
        <v>-0.89521760133503137</v>
      </c>
      <c r="G19" s="115">
        <v>16459</v>
      </c>
      <c r="H19" s="116">
        <f t="shared" si="1"/>
        <v>5.8981559094719191</v>
      </c>
      <c r="I19" s="115">
        <v>16513</v>
      </c>
      <c r="J19" s="116">
        <f t="shared" si="2"/>
        <v>3.2808797618324448E-3</v>
      </c>
      <c r="K19" s="115">
        <v>20095</v>
      </c>
      <c r="L19" s="116">
        <f t="shared" si="3"/>
        <v>0.21692000242233389</v>
      </c>
      <c r="M19" s="115">
        <v>15945</v>
      </c>
      <c r="N19" s="116">
        <v>-0.20651903458571785</v>
      </c>
      <c r="O19" s="116">
        <v>-0.29976724781520359</v>
      </c>
    </row>
    <row r="20" spans="1:16" x14ac:dyDescent="0.25">
      <c r="A20" s="1" t="s">
        <v>92</v>
      </c>
      <c r="B20" s="114" t="s">
        <v>93</v>
      </c>
      <c r="C20" s="115">
        <v>21989</v>
      </c>
      <c r="D20" s="116">
        <v>-2.5957918050941275E-2</v>
      </c>
      <c r="E20" s="115">
        <v>3004</v>
      </c>
      <c r="F20" s="116">
        <f t="shared" si="0"/>
        <v>-0.86338623857383234</v>
      </c>
      <c r="G20" s="115">
        <v>14831</v>
      </c>
      <c r="H20" s="116">
        <f t="shared" si="1"/>
        <v>3.9370838881491341</v>
      </c>
      <c r="I20" s="115">
        <v>18070</v>
      </c>
      <c r="J20" s="116">
        <f t="shared" si="2"/>
        <v>0.21839390465915987</v>
      </c>
      <c r="K20" s="115">
        <v>19927</v>
      </c>
      <c r="L20" s="116">
        <f t="shared" si="3"/>
        <v>0.1027670171555064</v>
      </c>
      <c r="M20" s="115"/>
      <c r="N20" s="116"/>
      <c r="O20" s="116"/>
    </row>
    <row r="21" spans="1:16" ht="15.75" x14ac:dyDescent="0.25">
      <c r="A21" s="1"/>
      <c r="B21" s="117" t="s">
        <v>30</v>
      </c>
      <c r="C21" s="118">
        <v>234787</v>
      </c>
      <c r="D21" s="119">
        <v>-2.8219614660292658E-2</v>
      </c>
      <c r="E21" s="118">
        <v>65275</v>
      </c>
      <c r="F21" s="119">
        <f t="shared" si="0"/>
        <v>-0.72198205181717889</v>
      </c>
      <c r="G21" s="118">
        <v>98762</v>
      </c>
      <c r="H21" s="119">
        <f t="shared" si="1"/>
        <v>0.51301417081577938</v>
      </c>
      <c r="I21" s="118">
        <v>168339</v>
      </c>
      <c r="J21" s="119">
        <f t="shared" si="2"/>
        <v>0.70449160608331129</v>
      </c>
      <c r="K21" s="118">
        <v>182035</v>
      </c>
      <c r="L21" s="119">
        <f t="shared" si="3"/>
        <v>8.1359637398344953E-2</v>
      </c>
      <c r="M21" s="118">
        <v>176128</v>
      </c>
      <c r="N21" s="119">
        <v>8.648555284131576E-2</v>
      </c>
      <c r="O21" s="119">
        <v>-0.17232304814894872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63" t="s">
        <v>278</v>
      </c>
      <c r="C26" s="263"/>
      <c r="D26" s="263"/>
      <c r="E26" s="263"/>
      <c r="F26" s="263"/>
      <c r="G26" s="263"/>
      <c r="H26" s="263"/>
      <c r="I26" s="263"/>
      <c r="J26" s="263"/>
      <c r="K26" s="263"/>
      <c r="L26" s="263"/>
      <c r="M26" s="263"/>
      <c r="N26" s="263"/>
      <c r="O26" s="263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88" t="s">
        <v>137</v>
      </c>
      <c r="D28" s="289"/>
      <c r="E28" s="289"/>
      <c r="F28" s="289"/>
      <c r="G28" s="289"/>
      <c r="H28" s="289"/>
      <c r="I28" s="289"/>
      <c r="J28" s="289"/>
      <c r="K28" s="289"/>
      <c r="L28" s="289"/>
      <c r="M28" s="289"/>
      <c r="N28" s="289"/>
      <c r="O28" s="290"/>
    </row>
    <row r="29" spans="1:16" ht="22.5" thickTop="1" thickBot="1" x14ac:dyDescent="0.3">
      <c r="B29" s="109"/>
      <c r="C29" s="291">
        <v>2019</v>
      </c>
      <c r="D29" s="292"/>
      <c r="E29" s="293" t="s">
        <v>275</v>
      </c>
      <c r="F29" s="292"/>
      <c r="G29" s="293" t="s">
        <v>276</v>
      </c>
      <c r="H29" s="292"/>
      <c r="I29" s="293" t="s">
        <v>277</v>
      </c>
      <c r="J29" s="292"/>
      <c r="K29" s="293">
        <v>2023</v>
      </c>
      <c r="L29" s="292"/>
      <c r="M29" s="293">
        <v>2024</v>
      </c>
      <c r="N29" s="294"/>
      <c r="O29" s="295"/>
    </row>
    <row r="30" spans="1:16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">
        <v>263</v>
      </c>
      <c r="O30" s="112" t="s">
        <v>264</v>
      </c>
    </row>
    <row r="31" spans="1:16" x14ac:dyDescent="0.25">
      <c r="B31" s="114" t="s">
        <v>71</v>
      </c>
      <c r="C31" s="115">
        <v>19126</v>
      </c>
      <c r="D31" s="116">
        <v>1.0834522488240683E-2</v>
      </c>
      <c r="E31" s="115">
        <v>15585</v>
      </c>
      <c r="F31" s="116">
        <f t="shared" ref="F31:F43" si="4">IFERROR(E31/C31-1,"-")</f>
        <v>-0.18514064624071946</v>
      </c>
      <c r="G31" s="115">
        <v>2960</v>
      </c>
      <c r="H31" s="116">
        <f t="shared" ref="H31:H43" si="5">IFERROR(G31/E31-1,"-")</f>
        <v>-0.81007378889958293</v>
      </c>
      <c r="I31" s="115">
        <v>13922</v>
      </c>
      <c r="J31" s="116">
        <f t="shared" ref="J31:J43" si="6">IFERROR(I31/G31-1,"-")</f>
        <v>3.7033783783783782</v>
      </c>
      <c r="K31" s="115">
        <v>17515</v>
      </c>
      <c r="L31" s="116">
        <f t="shared" ref="L31:L43" si="7">IFERROR(K31/I31-1,"-")</f>
        <v>0.2580807355265049</v>
      </c>
      <c r="M31" s="115">
        <v>20913</v>
      </c>
      <c r="N31" s="116">
        <v>0.1940051384527548</v>
      </c>
      <c r="O31" s="116">
        <v>9.3433023109902757E-2</v>
      </c>
    </row>
    <row r="32" spans="1:16" x14ac:dyDescent="0.25">
      <c r="B32" s="114" t="s">
        <v>73</v>
      </c>
      <c r="C32" s="115">
        <v>16661</v>
      </c>
      <c r="D32" s="116">
        <v>-6.4986811830069047E-2</v>
      </c>
      <c r="E32" s="115">
        <v>17145</v>
      </c>
      <c r="F32" s="116">
        <f t="shared" si="4"/>
        <v>2.9049876958165743E-2</v>
      </c>
      <c r="G32" s="115">
        <v>2006</v>
      </c>
      <c r="H32" s="116">
        <f t="shared" si="5"/>
        <v>-0.88299795858850971</v>
      </c>
      <c r="I32" s="115">
        <v>13217</v>
      </c>
      <c r="J32" s="116">
        <f t="shared" si="6"/>
        <v>5.5887337986041876</v>
      </c>
      <c r="K32" s="115">
        <v>15801</v>
      </c>
      <c r="L32" s="116">
        <f t="shared" si="7"/>
        <v>0.1955057880003026</v>
      </c>
      <c r="M32" s="115">
        <v>18321</v>
      </c>
      <c r="N32" s="116">
        <v>0.15948357698879811</v>
      </c>
      <c r="O32" s="116">
        <v>9.9633875517675996E-2</v>
      </c>
    </row>
    <row r="33" spans="2:15" x14ac:dyDescent="0.25">
      <c r="B33" s="114" t="s">
        <v>75</v>
      </c>
      <c r="C33" s="115">
        <v>20350</v>
      </c>
      <c r="D33" s="116">
        <v>0.16833161097714999</v>
      </c>
      <c r="E33" s="115">
        <v>9766</v>
      </c>
      <c r="F33" s="116">
        <f t="shared" si="4"/>
        <v>-0.52009828009828007</v>
      </c>
      <c r="G33" s="115">
        <v>3881</v>
      </c>
      <c r="H33" s="116">
        <f t="shared" si="5"/>
        <v>-0.60260086012697112</v>
      </c>
      <c r="I33" s="115">
        <v>17020</v>
      </c>
      <c r="J33" s="116">
        <f t="shared" si="6"/>
        <v>3.3854676629734604</v>
      </c>
      <c r="K33" s="115">
        <v>17964</v>
      </c>
      <c r="L33" s="116">
        <f t="shared" si="7"/>
        <v>5.5464159811985825E-2</v>
      </c>
      <c r="M33" s="115">
        <v>20362</v>
      </c>
      <c r="N33" s="116">
        <v>0.13348920062346914</v>
      </c>
      <c r="O33" s="116">
        <v>5.8968058968056347E-4</v>
      </c>
    </row>
    <row r="34" spans="2:15" x14ac:dyDescent="0.25">
      <c r="B34" s="114" t="s">
        <v>77</v>
      </c>
      <c r="C34" s="115">
        <v>12915</v>
      </c>
      <c r="D34" s="116">
        <v>-6.8920769951697824E-2</v>
      </c>
      <c r="E34" s="115">
        <v>0</v>
      </c>
      <c r="F34" s="116">
        <f t="shared" si="4"/>
        <v>-1</v>
      </c>
      <c r="G34" s="115">
        <v>3601</v>
      </c>
      <c r="H34" s="116" t="str">
        <f t="shared" si="5"/>
        <v>-</v>
      </c>
      <c r="I34" s="115">
        <v>12113</v>
      </c>
      <c r="J34" s="116">
        <f t="shared" si="6"/>
        <v>2.3637878367120244</v>
      </c>
      <c r="K34" s="115">
        <v>12757</v>
      </c>
      <c r="L34" s="116">
        <f t="shared" si="7"/>
        <v>5.3166019978535539E-2</v>
      </c>
      <c r="M34" s="115">
        <v>14295</v>
      </c>
      <c r="N34" s="116">
        <v>0.12056126048443994</v>
      </c>
      <c r="O34" s="116">
        <v>0.10685249709639955</v>
      </c>
    </row>
    <row r="35" spans="2:15" x14ac:dyDescent="0.25">
      <c r="B35" s="114" t="s">
        <v>79</v>
      </c>
      <c r="C35" s="115">
        <v>13156</v>
      </c>
      <c r="D35" s="116">
        <v>-4.5421564359309219E-2</v>
      </c>
      <c r="E35" s="115">
        <v>0</v>
      </c>
      <c r="F35" s="116">
        <f t="shared" si="4"/>
        <v>-1</v>
      </c>
      <c r="G35" s="115">
        <v>3321</v>
      </c>
      <c r="H35" s="116" t="str">
        <f t="shared" si="5"/>
        <v>-</v>
      </c>
      <c r="I35" s="115">
        <v>11098</v>
      </c>
      <c r="J35" s="116">
        <f t="shared" si="6"/>
        <v>2.3417645287563986</v>
      </c>
      <c r="K35" s="115">
        <v>10423</v>
      </c>
      <c r="L35" s="116">
        <f t="shared" si="7"/>
        <v>-6.0821769688232163E-2</v>
      </c>
      <c r="M35" s="115">
        <v>7607</v>
      </c>
      <c r="N35" s="116">
        <v>-0.27017173558476448</v>
      </c>
      <c r="O35" s="116">
        <v>-0.42178473700212826</v>
      </c>
    </row>
    <row r="36" spans="2:15" x14ac:dyDescent="0.25">
      <c r="B36" s="114" t="s">
        <v>81</v>
      </c>
      <c r="C36" s="115">
        <v>15865</v>
      </c>
      <c r="D36" s="116">
        <v>9.9979199889066006E-2</v>
      </c>
      <c r="E36" s="115">
        <v>0</v>
      </c>
      <c r="F36" s="116">
        <f t="shared" si="4"/>
        <v>-1</v>
      </c>
      <c r="G36" s="115">
        <v>5772</v>
      </c>
      <c r="H36" s="116" t="str">
        <f t="shared" si="5"/>
        <v>-</v>
      </c>
      <c r="I36" s="115">
        <v>11814</v>
      </c>
      <c r="J36" s="116">
        <f t="shared" si="6"/>
        <v>1.0467775467775469</v>
      </c>
      <c r="K36" s="115">
        <v>10883</v>
      </c>
      <c r="L36" s="116">
        <f t="shared" si="7"/>
        <v>-7.8804807855087144E-2</v>
      </c>
      <c r="M36" s="115">
        <v>12135</v>
      </c>
      <c r="N36" s="116">
        <v>0.11504180832491051</v>
      </c>
      <c r="O36" s="116">
        <v>-0.23510872990860388</v>
      </c>
    </row>
    <row r="37" spans="2:15" x14ac:dyDescent="0.25">
      <c r="B37" s="114" t="s">
        <v>83</v>
      </c>
      <c r="C37" s="115">
        <v>13461</v>
      </c>
      <c r="D37" s="116">
        <v>-5.4439449283506636E-2</v>
      </c>
      <c r="E37" s="115">
        <v>0</v>
      </c>
      <c r="F37" s="116">
        <f t="shared" si="4"/>
        <v>-1</v>
      </c>
      <c r="G37" s="115">
        <v>8689</v>
      </c>
      <c r="H37" s="116" t="str">
        <f t="shared" si="5"/>
        <v>-</v>
      </c>
      <c r="I37" s="115">
        <v>11471</v>
      </c>
      <c r="J37" s="116">
        <f t="shared" si="6"/>
        <v>0.32017493382437556</v>
      </c>
      <c r="K37" s="115">
        <v>10245</v>
      </c>
      <c r="L37" s="116">
        <f t="shared" si="7"/>
        <v>-0.1068782146281928</v>
      </c>
      <c r="M37" s="115">
        <v>12144</v>
      </c>
      <c r="N37" s="116">
        <v>0.18535871156661776</v>
      </c>
      <c r="O37" s="116">
        <v>-9.7838199242255453E-2</v>
      </c>
    </row>
    <row r="38" spans="2:15" x14ac:dyDescent="0.25">
      <c r="B38" s="114" t="s">
        <v>85</v>
      </c>
      <c r="C38" s="115">
        <v>14160</v>
      </c>
      <c r="D38" s="116">
        <v>-0.2895132965378826</v>
      </c>
      <c r="E38" s="115">
        <v>3632</v>
      </c>
      <c r="F38" s="116">
        <f t="shared" si="4"/>
        <v>-0.74350282485875707</v>
      </c>
      <c r="G38" s="115">
        <v>10607</v>
      </c>
      <c r="H38" s="116">
        <f t="shared" si="5"/>
        <v>1.920429515418502</v>
      </c>
      <c r="I38" s="115">
        <v>14845</v>
      </c>
      <c r="J38" s="116">
        <f t="shared" si="6"/>
        <v>0.39954746865277646</v>
      </c>
      <c r="K38" s="115">
        <v>12145</v>
      </c>
      <c r="L38" s="116">
        <f t="shared" si="7"/>
        <v>-0.18187942068036378</v>
      </c>
      <c r="M38" s="115">
        <v>16288</v>
      </c>
      <c r="N38" s="116">
        <v>0.34112803622890087</v>
      </c>
      <c r="O38" s="116">
        <v>0.15028248587570614</v>
      </c>
    </row>
    <row r="39" spans="2:15" x14ac:dyDescent="0.25">
      <c r="B39" s="114" t="s">
        <v>87</v>
      </c>
      <c r="C39" s="115">
        <v>16725</v>
      </c>
      <c r="D39" s="116">
        <v>4.1342382167984582E-2</v>
      </c>
      <c r="E39" s="115">
        <v>1029</v>
      </c>
      <c r="F39" s="116">
        <f t="shared" si="4"/>
        <v>-0.93847533632286995</v>
      </c>
      <c r="G39" s="115">
        <v>12114</v>
      </c>
      <c r="H39" s="116">
        <f t="shared" si="5"/>
        <v>10.772594752186588</v>
      </c>
      <c r="I39" s="115">
        <v>13618</v>
      </c>
      <c r="J39" s="116">
        <f t="shared" si="6"/>
        <v>0.12415387155357438</v>
      </c>
      <c r="K39" s="115">
        <v>13480</v>
      </c>
      <c r="L39" s="116">
        <f t="shared" si="7"/>
        <v>-1.0133646644147398E-2</v>
      </c>
      <c r="M39" s="115">
        <v>17349</v>
      </c>
      <c r="N39" s="116">
        <v>0.28701780415430278</v>
      </c>
      <c r="O39" s="116">
        <v>3.7309417040358728E-2</v>
      </c>
    </row>
    <row r="40" spans="2:15" x14ac:dyDescent="0.25">
      <c r="B40" s="114" t="s">
        <v>89</v>
      </c>
      <c r="C40" s="115">
        <v>15154</v>
      </c>
      <c r="D40" s="116">
        <v>-6.7446153846153822E-2</v>
      </c>
      <c r="E40" s="115">
        <v>1107</v>
      </c>
      <c r="F40" s="116">
        <f t="shared" si="4"/>
        <v>-0.9269499802032467</v>
      </c>
      <c r="G40" s="115">
        <v>14521</v>
      </c>
      <c r="H40" s="116">
        <f t="shared" si="5"/>
        <v>12.117434507678411</v>
      </c>
      <c r="I40" s="115">
        <v>14638</v>
      </c>
      <c r="J40" s="116">
        <f t="shared" si="6"/>
        <v>8.0572963294538447E-3</v>
      </c>
      <c r="K40" s="115">
        <v>17535</v>
      </c>
      <c r="L40" s="116">
        <f t="shared" si="7"/>
        <v>0.197909550485039</v>
      </c>
      <c r="M40" s="115">
        <v>17511</v>
      </c>
      <c r="N40" s="116">
        <v>-1.3686911890504749E-3</v>
      </c>
      <c r="O40" s="116">
        <v>0.1555364920153095</v>
      </c>
    </row>
    <row r="41" spans="2:15" x14ac:dyDescent="0.25">
      <c r="B41" s="114" t="s">
        <v>91</v>
      </c>
      <c r="C41" s="115">
        <v>17956</v>
      </c>
      <c r="D41" s="116">
        <v>-2.6880554953392588E-2</v>
      </c>
      <c r="E41" s="115">
        <v>2386</v>
      </c>
      <c r="F41" s="116">
        <f t="shared" si="4"/>
        <v>-0.86711962575183787</v>
      </c>
      <c r="G41" s="115">
        <v>16459</v>
      </c>
      <c r="H41" s="116">
        <f t="shared" si="5"/>
        <v>5.8981559094719191</v>
      </c>
      <c r="I41" s="115">
        <v>16231</v>
      </c>
      <c r="J41" s="116">
        <f t="shared" si="6"/>
        <v>-1.3852603438848088E-2</v>
      </c>
      <c r="K41" s="115">
        <v>19598</v>
      </c>
      <c r="L41" s="116">
        <f t="shared" si="7"/>
        <v>0.20744254821021513</v>
      </c>
      <c r="M41" s="115">
        <v>15543</v>
      </c>
      <c r="N41" s="116">
        <v>-0.20690886825186239</v>
      </c>
      <c r="O41" s="116">
        <v>-0.13438404989975494</v>
      </c>
    </row>
    <row r="42" spans="2:15" x14ac:dyDescent="0.25">
      <c r="B42" s="114" t="s">
        <v>93</v>
      </c>
      <c r="C42" s="115">
        <v>17291</v>
      </c>
      <c r="D42" s="116">
        <v>-7.7470446459313447E-3</v>
      </c>
      <c r="E42" s="115">
        <v>3004</v>
      </c>
      <c r="F42" s="116">
        <f t="shared" si="4"/>
        <v>-0.82626800069400264</v>
      </c>
      <c r="G42" s="115">
        <v>14831</v>
      </c>
      <c r="H42" s="116">
        <f t="shared" si="5"/>
        <v>3.9370838881491341</v>
      </c>
      <c r="I42" s="115">
        <v>17723</v>
      </c>
      <c r="J42" s="116">
        <f t="shared" si="6"/>
        <v>0.19499696581484738</v>
      </c>
      <c r="K42" s="115">
        <v>19489</v>
      </c>
      <c r="L42" s="116">
        <f t="shared" si="7"/>
        <v>9.9644529707160201E-2</v>
      </c>
      <c r="M42" s="115"/>
      <c r="N42" s="116"/>
      <c r="O42" s="116"/>
    </row>
    <row r="43" spans="2:15" ht="15.75" x14ac:dyDescent="0.25">
      <c r="B43" s="117" t="s">
        <v>30</v>
      </c>
      <c r="C43" s="118">
        <v>192820</v>
      </c>
      <c r="D43" s="119">
        <v>-2.9049947378757102E-2</v>
      </c>
      <c r="E43" s="118">
        <v>54033</v>
      </c>
      <c r="F43" s="119">
        <f t="shared" si="4"/>
        <v>-0.71977491961414786</v>
      </c>
      <c r="G43" s="118">
        <v>98762</v>
      </c>
      <c r="H43" s="119">
        <f t="shared" si="5"/>
        <v>0.82780893157884994</v>
      </c>
      <c r="I43" s="118">
        <v>167710</v>
      </c>
      <c r="J43" s="119">
        <f t="shared" si="6"/>
        <v>0.69812275976590188</v>
      </c>
      <c r="K43" s="118">
        <v>177835</v>
      </c>
      <c r="L43" s="119">
        <f t="shared" si="7"/>
        <v>6.0372070836563152E-2</v>
      </c>
      <c r="M43" s="118">
        <v>172468</v>
      </c>
      <c r="N43" s="119">
        <v>8.9184444191833023E-2</v>
      </c>
      <c r="O43" s="119">
        <v>-1.7438713830763009E-2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8" spans="2:15" x14ac:dyDescent="0.25">
      <c r="C48" s="120"/>
    </row>
    <row r="49" spans="13:15" x14ac:dyDescent="0.25">
      <c r="M49" s="4"/>
      <c r="N49" s="4"/>
    </row>
    <row r="50" spans="13:15" ht="15.75" thickBot="1" x14ac:dyDescent="0.3"/>
    <row r="51" spans="13:15" ht="16.5" thickTop="1" thickBot="1" x14ac:dyDescent="0.3">
      <c r="M51" s="293">
        <v>2024</v>
      </c>
      <c r="N51" s="294"/>
      <c r="O51" s="295"/>
    </row>
    <row r="52" spans="13:15" ht="16.5" thickTop="1" thickBot="1" x14ac:dyDescent="0.3">
      <c r="M52" s="113" t="s">
        <v>69</v>
      </c>
      <c r="N52" s="112" t="s">
        <v>304</v>
      </c>
      <c r="O52" s="112" t="s">
        <v>304</v>
      </c>
    </row>
    <row r="53" spans="13:15" x14ac:dyDescent="0.25">
      <c r="M53" s="115">
        <v>0</v>
      </c>
      <c r="N53" s="116" t="s">
        <v>227</v>
      </c>
      <c r="O53" s="116" t="s">
        <v>227</v>
      </c>
    </row>
    <row r="54" spans="13:15" x14ac:dyDescent="0.25">
      <c r="M54" s="115">
        <v>0</v>
      </c>
      <c r="N54" s="116" t="s">
        <v>227</v>
      </c>
      <c r="O54" s="116" t="s">
        <v>227</v>
      </c>
    </row>
    <row r="55" spans="13:15" x14ac:dyDescent="0.25">
      <c r="M55" s="115">
        <v>0</v>
      </c>
      <c r="N55" s="116" t="s">
        <v>227</v>
      </c>
      <c r="O55" s="116" t="s">
        <v>227</v>
      </c>
    </row>
    <row r="56" spans="13:15" x14ac:dyDescent="0.25">
      <c r="M56" s="115">
        <v>0</v>
      </c>
      <c r="N56" s="116" t="s">
        <v>227</v>
      </c>
      <c r="O56" s="116" t="s">
        <v>227</v>
      </c>
    </row>
    <row r="57" spans="13:15" x14ac:dyDescent="0.25">
      <c r="M57" s="115">
        <v>0</v>
      </c>
      <c r="N57" s="116" t="s">
        <v>227</v>
      </c>
      <c r="O57" s="116" t="s">
        <v>227</v>
      </c>
    </row>
    <row r="58" spans="13:15" x14ac:dyDescent="0.25">
      <c r="M58" s="115">
        <v>0</v>
      </c>
      <c r="N58" s="116" t="s">
        <v>227</v>
      </c>
      <c r="O58" s="116" t="s">
        <v>227</v>
      </c>
    </row>
    <row r="59" spans="13:15" x14ac:dyDescent="0.25">
      <c r="M59" s="115">
        <v>0</v>
      </c>
      <c r="N59" s="116" t="s">
        <v>227</v>
      </c>
      <c r="O59" s="116" t="s">
        <v>227</v>
      </c>
    </row>
    <row r="60" spans="13:15" x14ac:dyDescent="0.25">
      <c r="M60" s="115">
        <v>0</v>
      </c>
      <c r="N60" s="116" t="s">
        <v>227</v>
      </c>
      <c r="O60" s="116" t="s">
        <v>227</v>
      </c>
    </row>
    <row r="61" spans="13:15" x14ac:dyDescent="0.25">
      <c r="M61" s="115">
        <v>0</v>
      </c>
      <c r="N61" s="116" t="s">
        <v>227</v>
      </c>
      <c r="O61" s="116" t="s">
        <v>227</v>
      </c>
    </row>
    <row r="62" spans="13:15" x14ac:dyDescent="0.25">
      <c r="M62" s="115">
        <v>0</v>
      </c>
      <c r="N62" s="116" t="s">
        <v>227</v>
      </c>
      <c r="O62" s="116" t="s">
        <v>227</v>
      </c>
    </row>
    <row r="63" spans="13:15" x14ac:dyDescent="0.25">
      <c r="M63" s="115">
        <v>0</v>
      </c>
      <c r="N63" s="116" t="s">
        <v>227</v>
      </c>
      <c r="O63" s="116" t="s">
        <v>227</v>
      </c>
    </row>
    <row r="64" spans="13:15" x14ac:dyDescent="0.25">
      <c r="M64" s="115"/>
      <c r="N64" s="116" t="s">
        <v>227</v>
      </c>
      <c r="O64" s="116" t="s">
        <v>227</v>
      </c>
    </row>
    <row r="65" spans="13:15" ht="15.75" x14ac:dyDescent="0.25">
      <c r="M65" s="118">
        <v>0</v>
      </c>
      <c r="N65" s="119" t="s">
        <v>227</v>
      </c>
      <c r="O65" s="119" t="s">
        <v>227</v>
      </c>
    </row>
    <row r="67" spans="13:15" x14ac:dyDescent="0.25">
      <c r="M67" s="105"/>
      <c r="N67" s="105"/>
      <c r="O67" s="105"/>
    </row>
    <row r="71" spans="13:15" x14ac:dyDescent="0.25">
      <c r="M71" s="4"/>
      <c r="N71" s="4"/>
    </row>
    <row r="72" spans="13:15" ht="15.75" thickBot="1" x14ac:dyDescent="0.3"/>
    <row r="73" spans="13:15" ht="16.5" thickTop="1" thickBot="1" x14ac:dyDescent="0.3">
      <c r="M73" s="293">
        <v>2024</v>
      </c>
      <c r="N73" s="294"/>
      <c r="O73" s="295"/>
    </row>
    <row r="74" spans="13:15" ht="16.5" thickTop="1" thickBot="1" x14ac:dyDescent="0.3">
      <c r="M74" s="113" t="s">
        <v>69</v>
      </c>
      <c r="N74" s="112" t="s">
        <v>304</v>
      </c>
      <c r="O74" s="112" t="s">
        <v>304</v>
      </c>
    </row>
    <row r="75" spans="13:15" x14ac:dyDescent="0.25">
      <c r="M75" s="115">
        <v>0</v>
      </c>
      <c r="N75" s="116" t="s">
        <v>227</v>
      </c>
      <c r="O75" s="116" t="s">
        <v>227</v>
      </c>
    </row>
    <row r="76" spans="13:15" x14ac:dyDescent="0.25">
      <c r="M76" s="115">
        <v>0</v>
      </c>
      <c r="N76" s="116" t="s">
        <v>227</v>
      </c>
      <c r="O76" s="116" t="s">
        <v>227</v>
      </c>
    </row>
    <row r="77" spans="13:15" x14ac:dyDescent="0.25">
      <c r="M77" s="115">
        <v>0</v>
      </c>
      <c r="N77" s="116" t="s">
        <v>227</v>
      </c>
      <c r="O77" s="116" t="s">
        <v>227</v>
      </c>
    </row>
    <row r="78" spans="13:15" x14ac:dyDescent="0.25">
      <c r="M78" s="115">
        <v>0</v>
      </c>
      <c r="N78" s="116" t="s">
        <v>227</v>
      </c>
      <c r="O78" s="116" t="s">
        <v>227</v>
      </c>
    </row>
    <row r="79" spans="13:15" x14ac:dyDescent="0.25">
      <c r="M79" s="115">
        <v>0</v>
      </c>
      <c r="N79" s="116" t="s">
        <v>227</v>
      </c>
      <c r="O79" s="116" t="s">
        <v>227</v>
      </c>
    </row>
    <row r="80" spans="13:15" x14ac:dyDescent="0.25">
      <c r="M80" s="115">
        <v>0</v>
      </c>
      <c r="N80" s="116" t="s">
        <v>227</v>
      </c>
      <c r="O80" s="116" t="s">
        <v>227</v>
      </c>
    </row>
    <row r="81" spans="13:15" x14ac:dyDescent="0.25">
      <c r="M81" s="115">
        <v>0</v>
      </c>
      <c r="N81" s="116" t="s">
        <v>227</v>
      </c>
      <c r="O81" s="116" t="s">
        <v>227</v>
      </c>
    </row>
    <row r="82" spans="13:15" x14ac:dyDescent="0.25">
      <c r="M82" s="115">
        <v>0</v>
      </c>
      <c r="N82" s="116" t="s">
        <v>227</v>
      </c>
      <c r="O82" s="116" t="s">
        <v>227</v>
      </c>
    </row>
    <row r="83" spans="13:15" x14ac:dyDescent="0.25">
      <c r="M83" s="115">
        <v>0</v>
      </c>
      <c r="N83" s="116" t="s">
        <v>227</v>
      </c>
      <c r="O83" s="116" t="s">
        <v>227</v>
      </c>
    </row>
    <row r="84" spans="13:15" x14ac:dyDescent="0.25">
      <c r="M84" s="115">
        <v>0</v>
      </c>
      <c r="N84" s="116" t="s">
        <v>227</v>
      </c>
      <c r="O84" s="116" t="s">
        <v>227</v>
      </c>
    </row>
    <row r="85" spans="13:15" x14ac:dyDescent="0.25">
      <c r="M85" s="115">
        <v>0</v>
      </c>
      <c r="N85" s="116" t="s">
        <v>227</v>
      </c>
      <c r="O85" s="116" t="s">
        <v>227</v>
      </c>
    </row>
    <row r="86" spans="13:15" x14ac:dyDescent="0.25">
      <c r="M86" s="115"/>
      <c r="N86" s="116" t="s">
        <v>227</v>
      </c>
      <c r="O86" s="116" t="s">
        <v>227</v>
      </c>
    </row>
    <row r="87" spans="13:15" ht="15.75" x14ac:dyDescent="0.25">
      <c r="M87" s="118">
        <v>0</v>
      </c>
      <c r="N87" s="119" t="s">
        <v>227</v>
      </c>
      <c r="O87" s="119" t="s">
        <v>227</v>
      </c>
    </row>
    <row r="89" spans="13:15" x14ac:dyDescent="0.25">
      <c r="M89" s="105"/>
      <c r="N89" s="105"/>
      <c r="O89" s="105"/>
    </row>
    <row r="93" spans="13:15" x14ac:dyDescent="0.25">
      <c r="M93" s="4"/>
      <c r="N93" s="4"/>
    </row>
    <row r="94" spans="13:15" ht="15.75" thickBot="1" x14ac:dyDescent="0.3"/>
    <row r="95" spans="13:15" ht="16.5" thickTop="1" thickBot="1" x14ac:dyDescent="0.3">
      <c r="M95" s="293">
        <v>2024</v>
      </c>
      <c r="N95" s="294"/>
      <c r="O95" s="295"/>
    </row>
    <row r="96" spans="13:15" ht="16.5" thickTop="1" thickBot="1" x14ac:dyDescent="0.3">
      <c r="M96" s="113" t="s">
        <v>69</v>
      </c>
      <c r="N96" s="112" t="s">
        <v>304</v>
      </c>
      <c r="O96" s="112" t="s">
        <v>304</v>
      </c>
    </row>
    <row r="97" spans="13:15" x14ac:dyDescent="0.25">
      <c r="M97" s="115">
        <v>0</v>
      </c>
      <c r="N97" s="116" t="s">
        <v>227</v>
      </c>
      <c r="O97" s="116" t="s">
        <v>227</v>
      </c>
    </row>
    <row r="98" spans="13:15" x14ac:dyDescent="0.25">
      <c r="M98" s="115">
        <v>0</v>
      </c>
      <c r="N98" s="116" t="s">
        <v>227</v>
      </c>
      <c r="O98" s="116" t="s">
        <v>227</v>
      </c>
    </row>
    <row r="99" spans="13:15" x14ac:dyDescent="0.25">
      <c r="M99" s="115">
        <v>0</v>
      </c>
      <c r="N99" s="116" t="s">
        <v>227</v>
      </c>
      <c r="O99" s="116" t="s">
        <v>227</v>
      </c>
    </row>
    <row r="100" spans="13:15" x14ac:dyDescent="0.25">
      <c r="M100" s="115">
        <v>0</v>
      </c>
      <c r="N100" s="116" t="s">
        <v>227</v>
      </c>
      <c r="O100" s="116" t="s">
        <v>227</v>
      </c>
    </row>
    <row r="101" spans="13:15" x14ac:dyDescent="0.25">
      <c r="M101" s="115">
        <v>0</v>
      </c>
      <c r="N101" s="116" t="s">
        <v>227</v>
      </c>
      <c r="O101" s="116" t="s">
        <v>227</v>
      </c>
    </row>
    <row r="102" spans="13:15" x14ac:dyDescent="0.25">
      <c r="M102" s="115">
        <v>0</v>
      </c>
      <c r="N102" s="116" t="s">
        <v>227</v>
      </c>
      <c r="O102" s="116" t="s">
        <v>227</v>
      </c>
    </row>
    <row r="103" spans="13:15" x14ac:dyDescent="0.25">
      <c r="M103" s="115">
        <v>0</v>
      </c>
      <c r="N103" s="116" t="s">
        <v>227</v>
      </c>
      <c r="O103" s="116" t="s">
        <v>227</v>
      </c>
    </row>
    <row r="104" spans="13:15" x14ac:dyDescent="0.25">
      <c r="M104" s="115">
        <v>0</v>
      </c>
      <c r="N104" s="116" t="s">
        <v>227</v>
      </c>
      <c r="O104" s="116" t="s">
        <v>227</v>
      </c>
    </row>
    <row r="105" spans="13:15" x14ac:dyDescent="0.25">
      <c r="M105" s="115">
        <v>0</v>
      </c>
      <c r="N105" s="116" t="s">
        <v>227</v>
      </c>
      <c r="O105" s="116" t="s">
        <v>227</v>
      </c>
    </row>
    <row r="106" spans="13:15" x14ac:dyDescent="0.25">
      <c r="M106" s="115">
        <v>0</v>
      </c>
      <c r="N106" s="116" t="s">
        <v>227</v>
      </c>
      <c r="O106" s="116" t="s">
        <v>227</v>
      </c>
    </row>
    <row r="107" spans="13:15" x14ac:dyDescent="0.25">
      <c r="M107" s="115">
        <v>0</v>
      </c>
      <c r="N107" s="116" t="s">
        <v>227</v>
      </c>
      <c r="O107" s="116" t="s">
        <v>227</v>
      </c>
    </row>
    <row r="108" spans="13:15" x14ac:dyDescent="0.25">
      <c r="M108" s="115"/>
      <c r="N108" s="116" t="s">
        <v>227</v>
      </c>
      <c r="O108" s="116" t="s">
        <v>227</v>
      </c>
    </row>
    <row r="109" spans="13:15" ht="15.75" x14ac:dyDescent="0.25">
      <c r="M109" s="118">
        <v>0</v>
      </c>
      <c r="N109" s="119" t="s">
        <v>227</v>
      </c>
      <c r="O109" s="119"/>
    </row>
    <row r="111" spans="13:15" x14ac:dyDescent="0.25">
      <c r="M111" s="105"/>
      <c r="N111" s="105"/>
      <c r="O111" s="105"/>
    </row>
  </sheetData>
  <mergeCells count="19">
    <mergeCell ref="B4:O4"/>
    <mergeCell ref="C6:O6"/>
    <mergeCell ref="C7:D7"/>
    <mergeCell ref="E7:F7"/>
    <mergeCell ref="G7:H7"/>
    <mergeCell ref="I7:J7"/>
    <mergeCell ref="K7:L7"/>
    <mergeCell ref="M7:O7"/>
    <mergeCell ref="M51:O51"/>
    <mergeCell ref="M73:O73"/>
    <mergeCell ref="M95:O95"/>
    <mergeCell ref="B26:O26"/>
    <mergeCell ref="C28:O28"/>
    <mergeCell ref="C29:D29"/>
    <mergeCell ref="E29:F29"/>
    <mergeCell ref="G29:H29"/>
    <mergeCell ref="I29:J29"/>
    <mergeCell ref="K29:L29"/>
    <mergeCell ref="M29:O29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F9F136-BB9F-4AAB-9536-B53C90D0A261}">
  <sheetPr>
    <tabColor rgb="FFF29140"/>
    <pageSetUpPr fitToPage="1"/>
  </sheetPr>
  <dimension ref="A1:P162"/>
  <sheetViews>
    <sheetView showGridLines="0" workbookViewId="0">
      <selection activeCell="O24" sqref="O24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63" t="s">
        <v>305</v>
      </c>
      <c r="C4" s="263"/>
      <c r="D4" s="263"/>
      <c r="E4" s="263"/>
      <c r="F4" s="263"/>
      <c r="G4" s="263"/>
      <c r="H4" s="263"/>
      <c r="I4" s="263"/>
      <c r="J4" s="263"/>
      <c r="K4" s="263"/>
      <c r="L4" s="263"/>
      <c r="M4" s="263"/>
    </row>
    <row r="5" spans="1:14" ht="6" customHeight="1" x14ac:dyDescent="0.25"/>
    <row r="6" spans="1:14" s="144" customFormat="1" ht="72" customHeight="1" x14ac:dyDescent="0.25">
      <c r="B6" s="145"/>
      <c r="C6" s="172" t="s">
        <v>279</v>
      </c>
      <c r="D6" s="172" t="s">
        <v>217</v>
      </c>
      <c r="E6" s="172" t="s">
        <v>228</v>
      </c>
      <c r="F6" s="172" t="s">
        <v>219</v>
      </c>
      <c r="G6" s="172" t="s">
        <v>220</v>
      </c>
      <c r="H6" s="172" t="s">
        <v>221</v>
      </c>
      <c r="I6" s="173" t="s">
        <v>306</v>
      </c>
      <c r="J6" s="173" t="s">
        <v>307</v>
      </c>
      <c r="K6" s="172" t="s">
        <v>308</v>
      </c>
      <c r="L6" s="172" t="s">
        <v>309</v>
      </c>
      <c r="M6" s="173" t="s">
        <v>310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2781751</v>
      </c>
      <c r="D8" s="176">
        <v>2752487</v>
      </c>
      <c r="E8" s="176">
        <v>400479</v>
      </c>
      <c r="F8" s="176">
        <v>2761571</v>
      </c>
      <c r="G8" s="176">
        <v>2964758</v>
      </c>
      <c r="H8" s="176">
        <v>2932229</v>
      </c>
      <c r="I8" s="177">
        <v>-1.0971890454465449E-2</v>
      </c>
      <c r="J8" s="177">
        <v>6.530167081624727E-2</v>
      </c>
      <c r="K8" s="176">
        <v>-32529</v>
      </c>
      <c r="L8" s="176">
        <v>179742</v>
      </c>
      <c r="M8" s="177">
        <v>1</v>
      </c>
      <c r="N8" s="79"/>
    </row>
    <row r="9" spans="1:14" x14ac:dyDescent="0.25">
      <c r="A9" s="1" t="s">
        <v>96</v>
      </c>
      <c r="B9" s="157" t="s">
        <v>97</v>
      </c>
      <c r="C9" s="158">
        <v>268937</v>
      </c>
      <c r="D9" s="158">
        <v>282807</v>
      </c>
      <c r="E9" s="158">
        <v>73255</v>
      </c>
      <c r="F9" s="158">
        <v>276919</v>
      </c>
      <c r="G9" s="158">
        <v>240155</v>
      </c>
      <c r="H9" s="158">
        <v>262435</v>
      </c>
      <c r="I9" s="159">
        <v>9.2773417168078964E-2</v>
      </c>
      <c r="J9" s="160">
        <v>-7.2034992061724035E-2</v>
      </c>
      <c r="K9" s="158">
        <v>22280</v>
      </c>
      <c r="L9" s="158">
        <v>-20372</v>
      </c>
      <c r="M9" s="159">
        <v>8.9500172053410557E-2</v>
      </c>
      <c r="N9" s="79"/>
    </row>
    <row r="10" spans="1:14" x14ac:dyDescent="0.25">
      <c r="A10" s="161" t="s">
        <v>103</v>
      </c>
      <c r="B10" s="162" t="s">
        <v>103</v>
      </c>
      <c r="C10" s="163">
        <v>72636</v>
      </c>
      <c r="D10" s="163">
        <v>66437</v>
      </c>
      <c r="E10" s="163">
        <v>36113</v>
      </c>
      <c r="F10" s="163">
        <v>75053</v>
      </c>
      <c r="G10" s="163">
        <v>74378</v>
      </c>
      <c r="H10" s="163">
        <v>75851</v>
      </c>
      <c r="I10" s="164">
        <v>1.9804243190190585E-2</v>
      </c>
      <c r="J10" s="165">
        <v>0.14169815012718812</v>
      </c>
      <c r="K10" s="163">
        <v>1473</v>
      </c>
      <c r="L10" s="163">
        <v>9414</v>
      </c>
      <c r="M10" s="164">
        <v>2.5868034181504924E-2</v>
      </c>
      <c r="N10" s="79"/>
    </row>
    <row r="11" spans="1:14" x14ac:dyDescent="0.25">
      <c r="A11" s="161" t="s">
        <v>100</v>
      </c>
      <c r="B11" s="162" t="s">
        <v>100</v>
      </c>
      <c r="C11" s="163">
        <v>196301</v>
      </c>
      <c r="D11" s="163">
        <v>216370</v>
      </c>
      <c r="E11" s="163">
        <v>37142</v>
      </c>
      <c r="F11" s="163">
        <v>201866</v>
      </c>
      <c r="G11" s="163">
        <v>165777</v>
      </c>
      <c r="H11" s="163">
        <v>186584</v>
      </c>
      <c r="I11" s="164">
        <v>0.12551198296506749</v>
      </c>
      <c r="J11" s="165">
        <v>-0.13766233766233771</v>
      </c>
      <c r="K11" s="163">
        <v>20807</v>
      </c>
      <c r="L11" s="163">
        <v>-29786</v>
      </c>
      <c r="M11" s="164">
        <v>6.3632137871905636E-2</v>
      </c>
      <c r="N11" s="79"/>
    </row>
    <row r="12" spans="1:14" x14ac:dyDescent="0.25">
      <c r="A12" s="1"/>
      <c r="B12" s="157" t="s">
        <v>107</v>
      </c>
      <c r="C12" s="158">
        <v>2512814</v>
      </c>
      <c r="D12" s="158">
        <v>2469680</v>
      </c>
      <c r="E12" s="158">
        <v>327224</v>
      </c>
      <c r="F12" s="158">
        <v>2484652</v>
      </c>
      <c r="G12" s="158">
        <v>2724603</v>
      </c>
      <c r="H12" s="158">
        <v>2669794</v>
      </c>
      <c r="I12" s="159">
        <v>-2.011632520407558E-2</v>
      </c>
      <c r="J12" s="160">
        <v>8.1028311360176186E-2</v>
      </c>
      <c r="K12" s="158">
        <v>-54809</v>
      </c>
      <c r="L12" s="158">
        <v>200114</v>
      </c>
      <c r="M12" s="159">
        <v>0.91049982794658946</v>
      </c>
      <c r="N12" s="79"/>
    </row>
    <row r="13" spans="1:14" s="56" customFormat="1" x14ac:dyDescent="0.25">
      <c r="A13" s="161"/>
      <c r="B13" s="162" t="s">
        <v>110</v>
      </c>
      <c r="C13" s="163">
        <v>949582</v>
      </c>
      <c r="D13" s="163">
        <v>954894</v>
      </c>
      <c r="E13" s="163">
        <v>161653</v>
      </c>
      <c r="F13" s="163">
        <v>999210</v>
      </c>
      <c r="G13" s="163">
        <v>1105039</v>
      </c>
      <c r="H13" s="163">
        <v>1089088</v>
      </c>
      <c r="I13" s="164">
        <v>-1.4434784654659194E-2</v>
      </c>
      <c r="J13" s="165">
        <v>0.14053287590036168</v>
      </c>
      <c r="K13" s="163">
        <v>-15951</v>
      </c>
      <c r="L13" s="163">
        <v>134194</v>
      </c>
      <c r="M13" s="164">
        <v>0.37141983112505877</v>
      </c>
      <c r="N13" s="166"/>
    </row>
    <row r="14" spans="1:14" s="56" customFormat="1" x14ac:dyDescent="0.25">
      <c r="A14" s="161"/>
      <c r="B14" s="162" t="s">
        <v>113</v>
      </c>
      <c r="C14" s="163">
        <v>484862</v>
      </c>
      <c r="D14" s="163">
        <v>411200</v>
      </c>
      <c r="E14" s="163">
        <v>56413</v>
      </c>
      <c r="F14" s="163">
        <v>367823</v>
      </c>
      <c r="G14" s="163">
        <v>398311</v>
      </c>
      <c r="H14" s="163">
        <v>400404</v>
      </c>
      <c r="I14" s="164">
        <v>5.2546879197410412E-3</v>
      </c>
      <c r="J14" s="165">
        <v>-2.6254863813229612E-2</v>
      </c>
      <c r="K14" s="163">
        <v>2093</v>
      </c>
      <c r="L14" s="163">
        <v>-10796</v>
      </c>
      <c r="M14" s="164">
        <v>0.13655277265179494</v>
      </c>
      <c r="N14" s="166"/>
    </row>
    <row r="15" spans="1:14" x14ac:dyDescent="0.25">
      <c r="A15" s="161"/>
      <c r="B15" s="162" t="s">
        <v>116</v>
      </c>
      <c r="C15" s="163">
        <v>67593</v>
      </c>
      <c r="D15" s="163">
        <v>76005</v>
      </c>
      <c r="E15" s="163">
        <v>9336</v>
      </c>
      <c r="F15" s="163">
        <v>100560</v>
      </c>
      <c r="G15" s="163">
        <v>119696</v>
      </c>
      <c r="H15" s="163">
        <v>103217</v>
      </c>
      <c r="I15" s="164">
        <v>-0.13767377355968458</v>
      </c>
      <c r="J15" s="165">
        <v>0.35802907703440567</v>
      </c>
      <c r="K15" s="163">
        <v>-16479</v>
      </c>
      <c r="L15" s="163">
        <v>27212</v>
      </c>
      <c r="M15" s="164">
        <v>3.5200865962378793E-2</v>
      </c>
      <c r="N15" s="79"/>
    </row>
    <row r="16" spans="1:14" x14ac:dyDescent="0.25">
      <c r="A16" s="161"/>
      <c r="B16" s="162" t="s">
        <v>123</v>
      </c>
      <c r="C16" s="163">
        <v>73520</v>
      </c>
      <c r="D16" s="163">
        <v>72557</v>
      </c>
      <c r="E16" s="163">
        <v>8403</v>
      </c>
      <c r="F16" s="163">
        <v>88047</v>
      </c>
      <c r="G16" s="163">
        <v>96802</v>
      </c>
      <c r="H16" s="163">
        <v>102985</v>
      </c>
      <c r="I16" s="164">
        <v>6.3872647259354043E-2</v>
      </c>
      <c r="J16" s="165">
        <v>0.41936684262028479</v>
      </c>
      <c r="K16" s="163">
        <v>6183</v>
      </c>
      <c r="L16" s="163">
        <v>30428</v>
      </c>
      <c r="M16" s="164">
        <v>3.512174526614395E-2</v>
      </c>
      <c r="N16" s="79"/>
    </row>
    <row r="17" spans="1:14" x14ac:dyDescent="0.25">
      <c r="A17" s="161"/>
      <c r="B17" s="162" t="s">
        <v>119</v>
      </c>
      <c r="C17" s="163">
        <v>91023</v>
      </c>
      <c r="D17" s="163">
        <v>90274</v>
      </c>
      <c r="E17" s="163">
        <v>14569</v>
      </c>
      <c r="F17" s="163">
        <v>104326</v>
      </c>
      <c r="G17" s="163">
        <v>107436</v>
      </c>
      <c r="H17" s="163">
        <v>102723</v>
      </c>
      <c r="I17" s="164">
        <v>-4.3867977214341547E-2</v>
      </c>
      <c r="J17" s="165">
        <v>0.13790238606907868</v>
      </c>
      <c r="K17" s="163">
        <v>-4713</v>
      </c>
      <c r="L17" s="163">
        <v>12449</v>
      </c>
      <c r="M17" s="164">
        <v>3.5032393445395979E-2</v>
      </c>
      <c r="N17" s="79"/>
    </row>
    <row r="18" spans="1:14" x14ac:dyDescent="0.25">
      <c r="A18" s="161"/>
      <c r="B18" s="162" t="s">
        <v>128</v>
      </c>
      <c r="C18" s="163">
        <v>64736</v>
      </c>
      <c r="D18" s="163">
        <v>66403</v>
      </c>
      <c r="E18" s="163">
        <v>387</v>
      </c>
      <c r="F18" s="163">
        <v>76519</v>
      </c>
      <c r="G18" s="163">
        <v>66235</v>
      </c>
      <c r="H18" s="163">
        <v>66898</v>
      </c>
      <c r="I18" s="164">
        <v>1.0009813542688928E-2</v>
      </c>
      <c r="J18" s="165">
        <v>7.4544824782012409E-3</v>
      </c>
      <c r="K18" s="163">
        <v>663</v>
      </c>
      <c r="L18" s="163">
        <v>495</v>
      </c>
      <c r="M18" s="164">
        <v>2.2814725589304245E-2</v>
      </c>
      <c r="N18" s="79"/>
    </row>
    <row r="19" spans="1:14" x14ac:dyDescent="0.25">
      <c r="A19" s="161" t="s">
        <v>144</v>
      </c>
      <c r="B19" s="162" t="s">
        <v>131</v>
      </c>
      <c r="C19" s="163">
        <v>136760</v>
      </c>
      <c r="D19" s="163">
        <v>132175</v>
      </c>
      <c r="E19" s="163">
        <v>7605</v>
      </c>
      <c r="F19" s="163">
        <v>91214</v>
      </c>
      <c r="G19" s="163">
        <v>91937</v>
      </c>
      <c r="H19" s="163">
        <v>76854</v>
      </c>
      <c r="I19" s="164">
        <v>-0.16405799623655326</v>
      </c>
      <c r="J19" s="165">
        <v>-0.41854359750331005</v>
      </c>
      <c r="K19" s="163">
        <v>-15083</v>
      </c>
      <c r="L19" s="163">
        <v>-55321</v>
      </c>
      <c r="M19" s="164">
        <v>2.6210094777727115E-2</v>
      </c>
      <c r="N19" s="79"/>
    </row>
    <row r="20" spans="1:14" x14ac:dyDescent="0.25">
      <c r="A20" s="161" t="s">
        <v>145</v>
      </c>
      <c r="B20" s="168" t="s">
        <v>145</v>
      </c>
      <c r="C20" s="169">
        <v>644738</v>
      </c>
      <c r="D20" s="169">
        <v>666172</v>
      </c>
      <c r="E20" s="169">
        <v>68858</v>
      </c>
      <c r="F20" s="169">
        <v>656953</v>
      </c>
      <c r="G20" s="169">
        <v>739147</v>
      </c>
      <c r="H20" s="169">
        <v>727625</v>
      </c>
      <c r="I20" s="170">
        <v>-1.5588238875352212E-2</v>
      </c>
      <c r="J20" s="171">
        <v>9.2247947977399214E-2</v>
      </c>
      <c r="K20" s="169">
        <v>-11522</v>
      </c>
      <c r="L20" s="169">
        <v>61453</v>
      </c>
      <c r="M20" s="170">
        <v>0.24814739912878564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1013783</v>
      </c>
      <c r="D22" s="176">
        <v>1024497</v>
      </c>
      <c r="E22" s="176">
        <v>156929</v>
      </c>
      <c r="F22" s="176">
        <v>1064158</v>
      </c>
      <c r="G22" s="176">
        <v>1149433</v>
      </c>
      <c r="H22" s="176">
        <v>1124270</v>
      </c>
      <c r="I22" s="177">
        <v>-2.1891663106940573E-2</v>
      </c>
      <c r="J22" s="177">
        <v>9.7387303232708389E-2</v>
      </c>
      <c r="K22" s="176">
        <v>-25163</v>
      </c>
      <c r="L22" s="176">
        <v>99773</v>
      </c>
      <c r="M22" s="177">
        <v>0.38341821187908587</v>
      </c>
      <c r="N22" s="79"/>
    </row>
    <row r="23" spans="1:14" x14ac:dyDescent="0.25">
      <c r="A23" s="161" t="s">
        <v>96</v>
      </c>
      <c r="B23" s="157" t="s">
        <v>97</v>
      </c>
      <c r="C23" s="158">
        <v>52819</v>
      </c>
      <c r="D23" s="158">
        <v>45987</v>
      </c>
      <c r="E23" s="158">
        <v>17324</v>
      </c>
      <c r="F23" s="158">
        <v>48949</v>
      </c>
      <c r="G23" s="158">
        <v>43524</v>
      </c>
      <c r="H23" s="158">
        <v>38079</v>
      </c>
      <c r="I23" s="159">
        <v>-0.12510339123242353</v>
      </c>
      <c r="J23" s="160">
        <v>-0.17196164133342029</v>
      </c>
      <c r="K23" s="158">
        <v>-5445</v>
      </c>
      <c r="L23" s="158">
        <v>-7908</v>
      </c>
      <c r="M23" s="159">
        <v>1.2986366344511292E-2</v>
      </c>
      <c r="N23" s="79"/>
    </row>
    <row r="24" spans="1:14" x14ac:dyDescent="0.25">
      <c r="A24" s="161" t="s">
        <v>103</v>
      </c>
      <c r="B24" s="162" t="s">
        <v>103</v>
      </c>
      <c r="C24" s="163">
        <v>17955</v>
      </c>
      <c r="D24" s="163">
        <v>16032</v>
      </c>
      <c r="E24" s="163">
        <v>8795</v>
      </c>
      <c r="F24" s="163">
        <v>16263</v>
      </c>
      <c r="G24" s="163">
        <v>11300</v>
      </c>
      <c r="H24" s="163">
        <v>10788</v>
      </c>
      <c r="I24" s="164">
        <v>-4.5309734513274358E-2</v>
      </c>
      <c r="J24" s="165">
        <v>-0.32709580838323349</v>
      </c>
      <c r="K24" s="163">
        <v>-512</v>
      </c>
      <c r="L24" s="163">
        <v>-5244</v>
      </c>
      <c r="M24" s="164">
        <v>3.6791123749202398E-3</v>
      </c>
      <c r="N24" s="79"/>
    </row>
    <row r="25" spans="1:14" x14ac:dyDescent="0.25">
      <c r="A25" s="161" t="s">
        <v>100</v>
      </c>
      <c r="B25" s="162" t="s">
        <v>100</v>
      </c>
      <c r="C25" s="163">
        <v>34864</v>
      </c>
      <c r="D25" s="163">
        <v>29955</v>
      </c>
      <c r="E25" s="163">
        <v>8529</v>
      </c>
      <c r="F25" s="163">
        <v>32686</v>
      </c>
      <c r="G25" s="163">
        <v>32224</v>
      </c>
      <c r="H25" s="163">
        <v>27291</v>
      </c>
      <c r="I25" s="164">
        <v>-0.15308465739821253</v>
      </c>
      <c r="J25" s="165">
        <v>-8.8933400100150273E-2</v>
      </c>
      <c r="K25" s="163">
        <v>-4933</v>
      </c>
      <c r="L25" s="163">
        <v>-2664</v>
      </c>
      <c r="M25" s="164">
        <v>9.3072539695910513E-3</v>
      </c>
      <c r="N25" s="79"/>
    </row>
    <row r="26" spans="1:14" x14ac:dyDescent="0.25">
      <c r="A26" s="161"/>
      <c r="B26" s="157" t="s">
        <v>107</v>
      </c>
      <c r="C26" s="158">
        <v>960964</v>
      </c>
      <c r="D26" s="158">
        <v>978510</v>
      </c>
      <c r="E26" s="158">
        <v>139605</v>
      </c>
      <c r="F26" s="158">
        <v>1015209</v>
      </c>
      <c r="G26" s="158">
        <v>1105909</v>
      </c>
      <c r="H26" s="158">
        <v>1086191</v>
      </c>
      <c r="I26" s="159">
        <v>-1.7829676763639668E-2</v>
      </c>
      <c r="J26" s="160">
        <v>0.11004588609211963</v>
      </c>
      <c r="K26" s="158">
        <v>-19718</v>
      </c>
      <c r="L26" s="158">
        <v>107681</v>
      </c>
      <c r="M26" s="159">
        <v>0.37043184553457453</v>
      </c>
      <c r="N26" s="79"/>
    </row>
    <row r="27" spans="1:14" s="56" customFormat="1" x14ac:dyDescent="0.25">
      <c r="A27" s="161"/>
      <c r="B27" s="162" t="s">
        <v>110</v>
      </c>
      <c r="C27" s="163">
        <v>394273</v>
      </c>
      <c r="D27" s="163">
        <v>411956</v>
      </c>
      <c r="E27" s="163">
        <v>67172</v>
      </c>
      <c r="F27" s="163">
        <v>445764</v>
      </c>
      <c r="G27" s="163">
        <v>509079</v>
      </c>
      <c r="H27" s="163">
        <v>505691</v>
      </c>
      <c r="I27" s="164">
        <v>-6.6551556831061509E-3</v>
      </c>
      <c r="J27" s="165">
        <v>0.22753643593005068</v>
      </c>
      <c r="K27" s="163">
        <v>-3388</v>
      </c>
      <c r="L27" s="163">
        <v>93735</v>
      </c>
      <c r="M27" s="164">
        <v>0.17245958620557944</v>
      </c>
      <c r="N27" s="166"/>
    </row>
    <row r="28" spans="1:14" s="56" customFormat="1" x14ac:dyDescent="0.25">
      <c r="A28" s="161"/>
      <c r="B28" s="162" t="s">
        <v>113</v>
      </c>
      <c r="C28" s="163">
        <v>173890</v>
      </c>
      <c r="D28" s="163">
        <v>156127</v>
      </c>
      <c r="E28" s="163">
        <v>27044</v>
      </c>
      <c r="F28" s="163">
        <v>151513</v>
      </c>
      <c r="G28" s="163">
        <v>147547</v>
      </c>
      <c r="H28" s="163">
        <v>149252</v>
      </c>
      <c r="I28" s="164">
        <v>1.1555639897795178E-2</v>
      </c>
      <c r="J28" s="165">
        <v>-4.403466408756973E-2</v>
      </c>
      <c r="K28" s="163">
        <v>1705</v>
      </c>
      <c r="L28" s="163">
        <v>-6875</v>
      </c>
      <c r="M28" s="164">
        <v>5.0900526527771196E-2</v>
      </c>
      <c r="N28" s="166"/>
    </row>
    <row r="29" spans="1:14" x14ac:dyDescent="0.25">
      <c r="A29" s="161"/>
      <c r="B29" s="162" t="s">
        <v>116</v>
      </c>
      <c r="C29" s="163">
        <v>24642</v>
      </c>
      <c r="D29" s="163">
        <v>30266</v>
      </c>
      <c r="E29" s="163">
        <v>5828</v>
      </c>
      <c r="F29" s="163">
        <v>31683</v>
      </c>
      <c r="G29" s="163">
        <v>47843</v>
      </c>
      <c r="H29" s="163">
        <v>28288</v>
      </c>
      <c r="I29" s="164">
        <v>-0.40873272997094667</v>
      </c>
      <c r="J29" s="165">
        <v>-6.5353862419877062E-2</v>
      </c>
      <c r="K29" s="163">
        <v>-19555</v>
      </c>
      <c r="L29" s="163">
        <v>-1978</v>
      </c>
      <c r="M29" s="164">
        <v>9.647268340910618E-3</v>
      </c>
      <c r="N29" s="79"/>
    </row>
    <row r="30" spans="1:14" x14ac:dyDescent="0.25">
      <c r="A30" s="161"/>
      <c r="B30" s="162" t="s">
        <v>123</v>
      </c>
      <c r="C30" s="163">
        <v>33449</v>
      </c>
      <c r="D30" s="163">
        <v>33368</v>
      </c>
      <c r="E30" s="163">
        <v>2741</v>
      </c>
      <c r="F30" s="163">
        <v>36109</v>
      </c>
      <c r="G30" s="163">
        <v>38146</v>
      </c>
      <c r="H30" s="163">
        <v>42223</v>
      </c>
      <c r="I30" s="164">
        <v>0.10687883395375652</v>
      </c>
      <c r="J30" s="165">
        <v>0.26537401102853031</v>
      </c>
      <c r="K30" s="163">
        <v>4077</v>
      </c>
      <c r="L30" s="163">
        <v>8855</v>
      </c>
      <c r="M30" s="164">
        <v>1.4399625677257813E-2</v>
      </c>
      <c r="N30" s="79"/>
    </row>
    <row r="31" spans="1:14" x14ac:dyDescent="0.25">
      <c r="A31" s="161"/>
      <c r="B31" s="162" t="s">
        <v>119</v>
      </c>
      <c r="C31" s="163">
        <v>50574</v>
      </c>
      <c r="D31" s="163">
        <v>46363</v>
      </c>
      <c r="E31" s="163">
        <v>8909</v>
      </c>
      <c r="F31" s="163">
        <v>61960</v>
      </c>
      <c r="G31" s="163">
        <v>61728</v>
      </c>
      <c r="H31" s="163">
        <v>57074</v>
      </c>
      <c r="I31" s="164">
        <v>-7.5395282529808205E-2</v>
      </c>
      <c r="J31" s="165">
        <v>0.23102473955524871</v>
      </c>
      <c r="K31" s="163">
        <v>-4654</v>
      </c>
      <c r="L31" s="163">
        <v>10711</v>
      </c>
      <c r="M31" s="164">
        <v>1.9464373348739135E-2</v>
      </c>
      <c r="N31" s="79"/>
    </row>
    <row r="32" spans="1:14" x14ac:dyDescent="0.25">
      <c r="A32" s="161"/>
      <c r="B32" s="162" t="s">
        <v>128</v>
      </c>
      <c r="C32" s="163">
        <v>20624</v>
      </c>
      <c r="D32" s="163">
        <v>24669</v>
      </c>
      <c r="E32" s="163">
        <v>66</v>
      </c>
      <c r="F32" s="163">
        <v>26271</v>
      </c>
      <c r="G32" s="163">
        <v>23135</v>
      </c>
      <c r="H32" s="163">
        <v>24442</v>
      </c>
      <c r="I32" s="164">
        <v>5.6494488869677895E-2</v>
      </c>
      <c r="J32" s="165">
        <v>-9.2018322591106427E-3</v>
      </c>
      <c r="K32" s="163">
        <v>1307</v>
      </c>
      <c r="L32" s="163">
        <v>-227</v>
      </c>
      <c r="M32" s="164">
        <v>8.3356381783278189E-3</v>
      </c>
      <c r="N32" s="79"/>
    </row>
    <row r="33" spans="1:14" x14ac:dyDescent="0.25">
      <c r="A33" s="161" t="s">
        <v>144</v>
      </c>
      <c r="B33" s="162" t="s">
        <v>131</v>
      </c>
      <c r="C33" s="163">
        <v>42395</v>
      </c>
      <c r="D33" s="163">
        <v>44237</v>
      </c>
      <c r="E33" s="163">
        <v>1845</v>
      </c>
      <c r="F33" s="163">
        <v>34739</v>
      </c>
      <c r="G33" s="163">
        <v>31492</v>
      </c>
      <c r="H33" s="163">
        <v>26031</v>
      </c>
      <c r="I33" s="164">
        <v>-0.17340911977645113</v>
      </c>
      <c r="J33" s="165">
        <v>-0.41155593733752294</v>
      </c>
      <c r="K33" s="163">
        <v>-5461</v>
      </c>
      <c r="L33" s="163">
        <v>-18206</v>
      </c>
      <c r="M33" s="164">
        <v>8.8775467400397448E-3</v>
      </c>
      <c r="N33" s="79"/>
    </row>
    <row r="34" spans="1:14" x14ac:dyDescent="0.25">
      <c r="A34" s="161" t="s">
        <v>145</v>
      </c>
      <c r="B34" s="168" t="s">
        <v>145</v>
      </c>
      <c r="C34" s="169">
        <v>221117</v>
      </c>
      <c r="D34" s="169">
        <v>231524</v>
      </c>
      <c r="E34" s="169">
        <v>26000</v>
      </c>
      <c r="F34" s="169">
        <v>227170</v>
      </c>
      <c r="G34" s="169">
        <v>246939</v>
      </c>
      <c r="H34" s="169">
        <v>253190</v>
      </c>
      <c r="I34" s="170">
        <v>2.5313943929472504E-2</v>
      </c>
      <c r="J34" s="171">
        <v>9.3579931238230163E-2</v>
      </c>
      <c r="K34" s="169">
        <v>6251</v>
      </c>
      <c r="L34" s="169">
        <v>21666</v>
      </c>
      <c r="M34" s="170">
        <v>8.6347280515948782E-2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821314</v>
      </c>
      <c r="D36" s="176">
        <v>828275</v>
      </c>
      <c r="E36" s="176">
        <v>110775</v>
      </c>
      <c r="F36" s="176">
        <v>785918</v>
      </c>
      <c r="G36" s="176">
        <v>847777</v>
      </c>
      <c r="H36" s="176">
        <v>817457</v>
      </c>
      <c r="I36" s="177">
        <v>-3.5764121933008375E-2</v>
      </c>
      <c r="J36" s="177">
        <v>-1.3060879538800529E-2</v>
      </c>
      <c r="K36" s="176">
        <v>-30320</v>
      </c>
      <c r="L36" s="176">
        <v>-10818</v>
      </c>
      <c r="M36" s="177">
        <v>0.27878347837089124</v>
      </c>
      <c r="N36" s="79"/>
    </row>
    <row r="37" spans="1:14" x14ac:dyDescent="0.25">
      <c r="A37" s="161" t="s">
        <v>96</v>
      </c>
      <c r="B37" s="157" t="s">
        <v>97</v>
      </c>
      <c r="C37" s="158">
        <v>35429</v>
      </c>
      <c r="D37" s="158">
        <v>38894</v>
      </c>
      <c r="E37" s="158">
        <v>10757</v>
      </c>
      <c r="F37" s="158">
        <v>30570</v>
      </c>
      <c r="G37" s="158">
        <v>36335</v>
      </c>
      <c r="H37" s="158">
        <v>27880</v>
      </c>
      <c r="I37" s="159">
        <v>-0.23269574790147241</v>
      </c>
      <c r="J37" s="160">
        <v>-0.28317992492415278</v>
      </c>
      <c r="K37" s="158">
        <v>-8455</v>
      </c>
      <c r="L37" s="158">
        <v>-11014</v>
      </c>
      <c r="M37" s="159">
        <v>9.508125047532099E-3</v>
      </c>
      <c r="N37" s="79"/>
    </row>
    <row r="38" spans="1:14" x14ac:dyDescent="0.25">
      <c r="A38" s="161" t="s">
        <v>103</v>
      </c>
      <c r="B38" s="162" t="s">
        <v>103</v>
      </c>
      <c r="C38" s="163">
        <v>10856</v>
      </c>
      <c r="D38" s="163">
        <v>12060</v>
      </c>
      <c r="E38" s="163">
        <v>5527</v>
      </c>
      <c r="F38" s="163">
        <v>6502</v>
      </c>
      <c r="G38" s="163">
        <v>16018</v>
      </c>
      <c r="H38" s="163">
        <v>7638</v>
      </c>
      <c r="I38" s="164">
        <v>-0.52316144337620174</v>
      </c>
      <c r="J38" s="165">
        <v>-0.3666666666666667</v>
      </c>
      <c r="K38" s="163">
        <v>-8380</v>
      </c>
      <c r="L38" s="163">
        <v>-4422</v>
      </c>
      <c r="M38" s="164">
        <v>2.604844301041972E-3</v>
      </c>
      <c r="N38" s="79"/>
    </row>
    <row r="39" spans="1:14" x14ac:dyDescent="0.25">
      <c r="A39" s="161" t="s">
        <v>100</v>
      </c>
      <c r="B39" s="162" t="s">
        <v>100</v>
      </c>
      <c r="C39" s="163">
        <v>24573</v>
      </c>
      <c r="D39" s="163">
        <v>26834</v>
      </c>
      <c r="E39" s="163">
        <v>5230</v>
      </c>
      <c r="F39" s="163">
        <v>24068</v>
      </c>
      <c r="G39" s="163">
        <v>20317</v>
      </c>
      <c r="H39" s="163">
        <v>20242</v>
      </c>
      <c r="I39" s="164">
        <v>-3.6914898853177558E-3</v>
      </c>
      <c r="J39" s="165">
        <v>-0.24565849295669673</v>
      </c>
      <c r="K39" s="163">
        <v>-75</v>
      </c>
      <c r="L39" s="163">
        <v>-6592</v>
      </c>
      <c r="M39" s="164">
        <v>6.9032807464901279E-3</v>
      </c>
      <c r="N39" s="79"/>
    </row>
    <row r="40" spans="1:14" x14ac:dyDescent="0.25">
      <c r="A40" s="161"/>
      <c r="B40" s="157" t="s">
        <v>107</v>
      </c>
      <c r="C40" s="158">
        <v>785885</v>
      </c>
      <c r="D40" s="158">
        <v>789381</v>
      </c>
      <c r="E40" s="158">
        <v>100018</v>
      </c>
      <c r="F40" s="158">
        <v>755348</v>
      </c>
      <c r="G40" s="158">
        <v>811442</v>
      </c>
      <c r="H40" s="158">
        <v>789577</v>
      </c>
      <c r="I40" s="159">
        <v>-2.6945856881945951E-2</v>
      </c>
      <c r="J40" s="160">
        <v>2.482958165954674E-4</v>
      </c>
      <c r="K40" s="158">
        <v>-21865</v>
      </c>
      <c r="L40" s="158">
        <v>196</v>
      </c>
      <c r="M40" s="159">
        <v>0.26927535332335911</v>
      </c>
      <c r="N40" s="79"/>
    </row>
    <row r="41" spans="1:14" s="56" customFormat="1" x14ac:dyDescent="0.25">
      <c r="A41" s="161"/>
      <c r="B41" s="162" t="s">
        <v>110</v>
      </c>
      <c r="C41" s="163">
        <v>342070</v>
      </c>
      <c r="D41" s="163">
        <v>351675</v>
      </c>
      <c r="E41" s="163">
        <v>58172</v>
      </c>
      <c r="F41" s="163">
        <v>344832</v>
      </c>
      <c r="G41" s="163">
        <v>355194</v>
      </c>
      <c r="H41" s="163">
        <v>349166</v>
      </c>
      <c r="I41" s="164">
        <v>-1.6971007393142945E-2</v>
      </c>
      <c r="J41" s="165">
        <v>-7.1344280941210148E-3</v>
      </c>
      <c r="K41" s="163">
        <v>-6028</v>
      </c>
      <c r="L41" s="163">
        <v>-2509</v>
      </c>
      <c r="M41" s="164">
        <v>0.11907869405834265</v>
      </c>
      <c r="N41" s="166"/>
    </row>
    <row r="42" spans="1:14" s="56" customFormat="1" x14ac:dyDescent="0.25">
      <c r="A42" s="161"/>
      <c r="B42" s="162" t="s">
        <v>113</v>
      </c>
      <c r="C42" s="163">
        <v>57484</v>
      </c>
      <c r="D42" s="163">
        <v>45345</v>
      </c>
      <c r="E42" s="163">
        <v>6113</v>
      </c>
      <c r="F42" s="163">
        <v>37132</v>
      </c>
      <c r="G42" s="163">
        <v>37370</v>
      </c>
      <c r="H42" s="163">
        <v>40648</v>
      </c>
      <c r="I42" s="164">
        <v>8.7717420390687639E-2</v>
      </c>
      <c r="J42" s="165">
        <v>-0.10358363656411951</v>
      </c>
      <c r="K42" s="163">
        <v>3278</v>
      </c>
      <c r="L42" s="163">
        <v>-4697</v>
      </c>
      <c r="M42" s="164">
        <v>1.3862491640318679E-2</v>
      </c>
      <c r="N42" s="166"/>
    </row>
    <row r="43" spans="1:14" x14ac:dyDescent="0.25">
      <c r="A43" s="161"/>
      <c r="B43" s="162" t="s">
        <v>116</v>
      </c>
      <c r="C43" s="163">
        <v>11054</v>
      </c>
      <c r="D43" s="163">
        <v>13351</v>
      </c>
      <c r="E43" s="163">
        <v>1425</v>
      </c>
      <c r="F43" s="163">
        <v>14978</v>
      </c>
      <c r="G43" s="163">
        <v>20932</v>
      </c>
      <c r="H43" s="163">
        <v>18655</v>
      </c>
      <c r="I43" s="164">
        <v>-0.10878081406459006</v>
      </c>
      <c r="J43" s="165">
        <v>0.39727361246348591</v>
      </c>
      <c r="K43" s="163">
        <v>-2277</v>
      </c>
      <c r="L43" s="163">
        <v>5304</v>
      </c>
      <c r="M43" s="164">
        <v>6.3620542597457429E-3</v>
      </c>
      <c r="N43" s="79"/>
    </row>
    <row r="44" spans="1:14" x14ac:dyDescent="0.25">
      <c r="A44" s="161"/>
      <c r="B44" s="162" t="s">
        <v>123</v>
      </c>
      <c r="C44" s="163">
        <v>28490</v>
      </c>
      <c r="D44" s="163">
        <v>28105</v>
      </c>
      <c r="E44" s="163">
        <v>3587</v>
      </c>
      <c r="F44" s="163">
        <v>31131</v>
      </c>
      <c r="G44" s="163">
        <v>36228</v>
      </c>
      <c r="H44" s="163">
        <v>38626</v>
      </c>
      <c r="I44" s="164">
        <v>6.6191895771226639E-2</v>
      </c>
      <c r="J44" s="165">
        <v>0.374346201743462</v>
      </c>
      <c r="K44" s="163">
        <v>2398</v>
      </c>
      <c r="L44" s="163">
        <v>10521</v>
      </c>
      <c r="M44" s="164">
        <v>1.3172913848133962E-2</v>
      </c>
      <c r="N44" s="79"/>
    </row>
    <row r="45" spans="1:14" x14ac:dyDescent="0.25">
      <c r="A45" s="161"/>
      <c r="B45" s="162" t="s">
        <v>119</v>
      </c>
      <c r="C45" s="163">
        <v>26578</v>
      </c>
      <c r="D45" s="163">
        <v>29400</v>
      </c>
      <c r="E45" s="163">
        <v>3107</v>
      </c>
      <c r="F45" s="163">
        <v>29244</v>
      </c>
      <c r="G45" s="163">
        <v>31295</v>
      </c>
      <c r="H45" s="163">
        <v>30599</v>
      </c>
      <c r="I45" s="164">
        <v>-2.2239974436811027E-2</v>
      </c>
      <c r="J45" s="165">
        <v>4.0782312925170094E-2</v>
      </c>
      <c r="K45" s="163">
        <v>-696</v>
      </c>
      <c r="L45" s="163">
        <v>1199</v>
      </c>
      <c r="M45" s="164">
        <v>1.0435405965905118E-2</v>
      </c>
      <c r="N45" s="79"/>
    </row>
    <row r="46" spans="1:14" x14ac:dyDescent="0.25">
      <c r="A46" s="161"/>
      <c r="B46" s="162" t="s">
        <v>128</v>
      </c>
      <c r="C46" s="163">
        <v>29033</v>
      </c>
      <c r="D46" s="163">
        <v>24911</v>
      </c>
      <c r="E46" s="163">
        <v>219</v>
      </c>
      <c r="F46" s="163">
        <v>25858</v>
      </c>
      <c r="G46" s="163">
        <v>23720</v>
      </c>
      <c r="H46" s="163">
        <v>24371</v>
      </c>
      <c r="I46" s="164">
        <v>2.7445193929173772E-2</v>
      </c>
      <c r="J46" s="165">
        <v>-2.1677170727790962E-2</v>
      </c>
      <c r="K46" s="163">
        <v>651</v>
      </c>
      <c r="L46" s="163">
        <v>-540</v>
      </c>
      <c r="M46" s="164">
        <v>8.311424516980085E-3</v>
      </c>
      <c r="N46" s="79"/>
    </row>
    <row r="47" spans="1:14" x14ac:dyDescent="0.25">
      <c r="A47" s="161" t="s">
        <v>144</v>
      </c>
      <c r="B47" s="162" t="s">
        <v>131</v>
      </c>
      <c r="C47" s="163">
        <v>61561</v>
      </c>
      <c r="D47" s="163">
        <v>56528</v>
      </c>
      <c r="E47" s="163">
        <v>4827</v>
      </c>
      <c r="F47" s="163">
        <v>39258</v>
      </c>
      <c r="G47" s="163">
        <v>40654</v>
      </c>
      <c r="H47" s="163">
        <v>32066</v>
      </c>
      <c r="I47" s="164">
        <v>-0.21124612584247549</v>
      </c>
      <c r="J47" s="165">
        <v>-0.43274129634871217</v>
      </c>
      <c r="K47" s="163">
        <v>-8588</v>
      </c>
      <c r="L47" s="163">
        <v>-24462</v>
      </c>
      <c r="M47" s="164">
        <v>1.0935707954596998E-2</v>
      </c>
      <c r="N47" s="79"/>
    </row>
    <row r="48" spans="1:14" x14ac:dyDescent="0.25">
      <c r="A48" s="161" t="s">
        <v>145</v>
      </c>
      <c r="B48" s="168" t="s">
        <v>145</v>
      </c>
      <c r="C48" s="169">
        <v>229615</v>
      </c>
      <c r="D48" s="169">
        <v>240066</v>
      </c>
      <c r="E48" s="169">
        <v>22568</v>
      </c>
      <c r="F48" s="169">
        <v>232915</v>
      </c>
      <c r="G48" s="169">
        <v>266049</v>
      </c>
      <c r="H48" s="169">
        <v>255446</v>
      </c>
      <c r="I48" s="170">
        <v>-3.9853560810226729E-2</v>
      </c>
      <c r="J48" s="171">
        <v>6.4065715261636402E-2</v>
      </c>
      <c r="K48" s="169">
        <v>-10603</v>
      </c>
      <c r="L48" s="169">
        <v>15380</v>
      </c>
      <c r="M48" s="170">
        <v>8.7116661079335897E-2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23499</v>
      </c>
      <c r="D50" s="176">
        <v>22771</v>
      </c>
      <c r="E50" s="176">
        <v>2386</v>
      </c>
      <c r="F50" s="176">
        <v>16513</v>
      </c>
      <c r="G50" s="176">
        <v>20095</v>
      </c>
      <c r="H50" s="176">
        <v>15945</v>
      </c>
      <c r="I50" s="177">
        <v>-0.20651903458571785</v>
      </c>
      <c r="J50" s="177">
        <v>-0.29976724781520359</v>
      </c>
      <c r="K50" s="176">
        <v>-4150</v>
      </c>
      <c r="L50" s="176">
        <v>-6826</v>
      </c>
      <c r="M50" s="177">
        <v>5.4378426787266617E-3</v>
      </c>
      <c r="N50" s="79"/>
    </row>
    <row r="51" spans="1:14" x14ac:dyDescent="0.25">
      <c r="A51" s="161" t="s">
        <v>96</v>
      </c>
      <c r="B51" s="157" t="s">
        <v>97</v>
      </c>
      <c r="C51" s="158">
        <v>2235</v>
      </c>
      <c r="D51" s="158">
        <v>1754</v>
      </c>
      <c r="E51" s="158">
        <v>509</v>
      </c>
      <c r="F51" s="158">
        <v>2957</v>
      </c>
      <c r="G51" s="158">
        <v>2171</v>
      </c>
      <c r="H51" s="158">
        <v>682</v>
      </c>
      <c r="I51" s="159">
        <v>-0.6858590511285122</v>
      </c>
      <c r="J51" s="160">
        <v>-0.61117445838084383</v>
      </c>
      <c r="K51" s="158">
        <v>-1489</v>
      </c>
      <c r="L51" s="158">
        <v>-1072</v>
      </c>
      <c r="M51" s="159">
        <v>2.3258756393173931E-4</v>
      </c>
      <c r="N51" s="79"/>
    </row>
    <row r="52" spans="1:14" x14ac:dyDescent="0.25">
      <c r="A52" s="161" t="s">
        <v>103</v>
      </c>
      <c r="B52" s="162" t="s">
        <v>103</v>
      </c>
      <c r="C52" s="163">
        <v>985</v>
      </c>
      <c r="D52" s="163">
        <v>821</v>
      </c>
      <c r="E52" s="163">
        <v>410</v>
      </c>
      <c r="F52" s="163">
        <v>1064</v>
      </c>
      <c r="G52" s="163">
        <v>640</v>
      </c>
      <c r="H52" s="163">
        <v>116</v>
      </c>
      <c r="I52" s="164">
        <v>-0.81874999999999998</v>
      </c>
      <c r="J52" s="165">
        <v>-0.85870889159561514</v>
      </c>
      <c r="K52" s="163">
        <v>-524</v>
      </c>
      <c r="L52" s="163">
        <v>-705</v>
      </c>
      <c r="M52" s="164">
        <v>3.9560348117421934E-5</v>
      </c>
      <c r="N52" s="79"/>
    </row>
    <row r="53" spans="1:14" x14ac:dyDescent="0.25">
      <c r="A53" s="161" t="s">
        <v>100</v>
      </c>
      <c r="B53" s="162" t="s">
        <v>100</v>
      </c>
      <c r="C53" s="163">
        <v>1250</v>
      </c>
      <c r="D53" s="163">
        <v>933</v>
      </c>
      <c r="E53" s="163">
        <v>99</v>
      </c>
      <c r="F53" s="163">
        <v>1893</v>
      </c>
      <c r="G53" s="163">
        <v>1531</v>
      </c>
      <c r="H53" s="163">
        <v>566</v>
      </c>
      <c r="I53" s="164">
        <v>-0.63030698889614634</v>
      </c>
      <c r="J53" s="165">
        <v>-0.39335476956055737</v>
      </c>
      <c r="K53" s="163">
        <v>-965</v>
      </c>
      <c r="L53" s="163">
        <v>-367</v>
      </c>
      <c r="M53" s="164">
        <v>1.9302721581431737E-4</v>
      </c>
      <c r="N53" s="79"/>
    </row>
    <row r="54" spans="1:14" x14ac:dyDescent="0.25">
      <c r="A54" s="161"/>
      <c r="B54" s="157" t="s">
        <v>107</v>
      </c>
      <c r="C54" s="158">
        <v>21264</v>
      </c>
      <c r="D54" s="158">
        <v>21017</v>
      </c>
      <c r="E54" s="158">
        <v>1877</v>
      </c>
      <c r="F54" s="158">
        <v>13556</v>
      </c>
      <c r="G54" s="158">
        <v>17924</v>
      </c>
      <c r="H54" s="158">
        <v>15263</v>
      </c>
      <c r="I54" s="159">
        <v>-0.14846016514170945</v>
      </c>
      <c r="J54" s="160">
        <v>-0.27377836989104054</v>
      </c>
      <c r="K54" s="158">
        <v>-2661</v>
      </c>
      <c r="L54" s="158">
        <v>-5754</v>
      </c>
      <c r="M54" s="159">
        <v>5.2052551147949225E-3</v>
      </c>
      <c r="N54" s="79"/>
    </row>
    <row r="55" spans="1:14" s="56" customFormat="1" x14ac:dyDescent="0.25">
      <c r="A55" s="161"/>
      <c r="B55" s="162" t="s">
        <v>110</v>
      </c>
      <c r="C55" s="163">
        <v>6521</v>
      </c>
      <c r="D55" s="163">
        <v>5165</v>
      </c>
      <c r="E55" s="163">
        <v>164</v>
      </c>
      <c r="F55" s="163">
        <v>5060</v>
      </c>
      <c r="G55" s="163">
        <v>5036</v>
      </c>
      <c r="H55" s="163">
        <v>5563</v>
      </c>
      <c r="I55" s="164">
        <v>0.10464654487688652</v>
      </c>
      <c r="J55" s="165">
        <v>7.7057115198451154E-2</v>
      </c>
      <c r="K55" s="163">
        <v>527</v>
      </c>
      <c r="L55" s="163">
        <v>398</v>
      </c>
      <c r="M55" s="164">
        <v>1.8971915222173983E-3</v>
      </c>
      <c r="N55" s="166"/>
    </row>
    <row r="56" spans="1:14" s="56" customFormat="1" x14ac:dyDescent="0.25">
      <c r="A56" s="161"/>
      <c r="B56" s="162" t="s">
        <v>113</v>
      </c>
      <c r="C56" s="163">
        <v>8025</v>
      </c>
      <c r="D56" s="163">
        <v>9109</v>
      </c>
      <c r="E56" s="163">
        <v>1354</v>
      </c>
      <c r="F56" s="163">
        <v>3576</v>
      </c>
      <c r="G56" s="163">
        <v>6832</v>
      </c>
      <c r="H56" s="163">
        <v>4594</v>
      </c>
      <c r="I56" s="164">
        <v>-0.32757611241217799</v>
      </c>
      <c r="J56" s="165">
        <v>-0.49566362937753872</v>
      </c>
      <c r="K56" s="163">
        <v>-2238</v>
      </c>
      <c r="L56" s="163">
        <v>-4515</v>
      </c>
      <c r="M56" s="164">
        <v>1.5667262004434169E-3</v>
      </c>
      <c r="N56" s="166"/>
    </row>
    <row r="57" spans="1:14" x14ac:dyDescent="0.25">
      <c r="A57" s="161"/>
      <c r="B57" s="162" t="s">
        <v>116</v>
      </c>
      <c r="C57" s="163">
        <v>278</v>
      </c>
      <c r="D57" s="163">
        <v>386</v>
      </c>
      <c r="E57" s="163">
        <v>17</v>
      </c>
      <c r="F57" s="163">
        <v>499</v>
      </c>
      <c r="G57" s="163">
        <v>631</v>
      </c>
      <c r="H57" s="163">
        <v>478</v>
      </c>
      <c r="I57" s="164">
        <v>-0.24247226624405704</v>
      </c>
      <c r="J57" s="165">
        <v>0.23834196891191706</v>
      </c>
      <c r="K57" s="163">
        <v>-153</v>
      </c>
      <c r="L57" s="163">
        <v>92</v>
      </c>
      <c r="M57" s="164">
        <v>1.6301591724248005E-4</v>
      </c>
      <c r="N57" s="79"/>
    </row>
    <row r="58" spans="1:14" x14ac:dyDescent="0.25">
      <c r="A58" s="161"/>
      <c r="B58" s="162" t="s">
        <v>123</v>
      </c>
      <c r="C58" s="163">
        <v>255</v>
      </c>
      <c r="D58" s="163">
        <v>261</v>
      </c>
      <c r="E58" s="163">
        <v>2</v>
      </c>
      <c r="F58" s="163">
        <v>323</v>
      </c>
      <c r="G58" s="163">
        <v>698</v>
      </c>
      <c r="H58" s="163">
        <v>392</v>
      </c>
      <c r="I58" s="164">
        <v>-0.43839541547277938</v>
      </c>
      <c r="J58" s="165">
        <v>0.50191570881226055</v>
      </c>
      <c r="K58" s="163">
        <v>-306</v>
      </c>
      <c r="L58" s="163">
        <v>131</v>
      </c>
      <c r="M58" s="164">
        <v>1.3368669363818445E-4</v>
      </c>
      <c r="N58" s="79"/>
    </row>
    <row r="59" spans="1:14" x14ac:dyDescent="0.25">
      <c r="A59" s="161"/>
      <c r="B59" s="162" t="s">
        <v>119</v>
      </c>
      <c r="C59" s="163">
        <v>183</v>
      </c>
      <c r="D59" s="163">
        <v>306</v>
      </c>
      <c r="E59" s="163">
        <v>42</v>
      </c>
      <c r="F59" s="163">
        <v>81</v>
      </c>
      <c r="G59" s="163">
        <v>301</v>
      </c>
      <c r="H59" s="163">
        <v>280</v>
      </c>
      <c r="I59" s="164">
        <v>-6.9767441860465129E-2</v>
      </c>
      <c r="J59" s="165">
        <v>-8.496732026143794E-2</v>
      </c>
      <c r="K59" s="163">
        <v>-21</v>
      </c>
      <c r="L59" s="163">
        <v>-26</v>
      </c>
      <c r="M59" s="164">
        <v>9.549049545584605E-5</v>
      </c>
      <c r="N59" s="79"/>
    </row>
    <row r="60" spans="1:14" x14ac:dyDescent="0.25">
      <c r="A60" s="161"/>
      <c r="B60" s="162" t="s">
        <v>128</v>
      </c>
      <c r="C60" s="163">
        <v>479</v>
      </c>
      <c r="D60" s="163">
        <v>395</v>
      </c>
      <c r="E60" s="163">
        <v>0</v>
      </c>
      <c r="F60" s="163">
        <v>62</v>
      </c>
      <c r="G60" s="163">
        <v>62</v>
      </c>
      <c r="H60" s="163">
        <v>31</v>
      </c>
      <c r="I60" s="164">
        <v>-0.5</v>
      </c>
      <c r="J60" s="165">
        <v>-0.92151898734177218</v>
      </c>
      <c r="K60" s="163">
        <v>-31</v>
      </c>
      <c r="L60" s="163">
        <v>-364</v>
      </c>
      <c r="M60" s="164">
        <v>1.0572161996897242E-5</v>
      </c>
      <c r="N60" s="79"/>
    </row>
    <row r="61" spans="1:14" x14ac:dyDescent="0.25">
      <c r="A61" s="161" t="s">
        <v>144</v>
      </c>
      <c r="B61" s="162" t="s">
        <v>131</v>
      </c>
      <c r="C61" s="163">
        <v>809</v>
      </c>
      <c r="D61" s="163">
        <v>637</v>
      </c>
      <c r="E61" s="163">
        <v>15</v>
      </c>
      <c r="F61" s="163">
        <v>16</v>
      </c>
      <c r="G61" s="163">
        <v>42</v>
      </c>
      <c r="H61" s="163">
        <v>56</v>
      </c>
      <c r="I61" s="164">
        <v>0.33333333333333326</v>
      </c>
      <c r="J61" s="165">
        <v>-0.91208791208791207</v>
      </c>
      <c r="K61" s="163">
        <v>14</v>
      </c>
      <c r="L61" s="163">
        <v>-581</v>
      </c>
      <c r="M61" s="164">
        <v>1.9098099091169209E-5</v>
      </c>
      <c r="N61" s="79"/>
    </row>
    <row r="62" spans="1:14" x14ac:dyDescent="0.25">
      <c r="A62" s="161" t="s">
        <v>145</v>
      </c>
      <c r="B62" s="168" t="s">
        <v>145</v>
      </c>
      <c r="C62" s="169">
        <v>4714</v>
      </c>
      <c r="D62" s="169">
        <v>4758</v>
      </c>
      <c r="E62" s="169">
        <v>283</v>
      </c>
      <c r="F62" s="169">
        <v>3939</v>
      </c>
      <c r="G62" s="169">
        <v>4322</v>
      </c>
      <c r="H62" s="169">
        <v>3869</v>
      </c>
      <c r="I62" s="170">
        <v>-0.10481258676538641</v>
      </c>
      <c r="J62" s="171">
        <v>-0.18684321143337534</v>
      </c>
      <c r="K62" s="169">
        <v>-453</v>
      </c>
      <c r="L62" s="169">
        <v>-889</v>
      </c>
      <c r="M62" s="170">
        <v>1.3194740247095299E-3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69107</v>
      </c>
      <c r="D64" s="176">
        <v>64233</v>
      </c>
      <c r="E64" s="176">
        <v>14472</v>
      </c>
      <c r="F64" s="176">
        <v>96956</v>
      </c>
      <c r="G64" s="176">
        <v>70490</v>
      </c>
      <c r="H64" s="176">
        <v>89613</v>
      </c>
      <c r="I64" s="177">
        <v>0.27128670733437366</v>
      </c>
      <c r="J64" s="177">
        <v>0.39512400168137862</v>
      </c>
      <c r="K64" s="176">
        <v>19123</v>
      </c>
      <c r="L64" s="176">
        <v>25380</v>
      </c>
      <c r="M64" s="177">
        <v>3.0561392033159756E-2</v>
      </c>
      <c r="N64" s="79"/>
    </row>
    <row r="65" spans="1:14" x14ac:dyDescent="0.25">
      <c r="A65" s="161" t="s">
        <v>96</v>
      </c>
      <c r="B65" s="157" t="s">
        <v>97</v>
      </c>
      <c r="C65" s="158">
        <v>7299</v>
      </c>
      <c r="D65" s="158">
        <v>7970</v>
      </c>
      <c r="E65" s="158">
        <v>4504</v>
      </c>
      <c r="F65" s="158">
        <v>3869</v>
      </c>
      <c r="G65" s="158">
        <v>9833</v>
      </c>
      <c r="H65" s="158">
        <v>15098</v>
      </c>
      <c r="I65" s="159">
        <v>0.53544187938574184</v>
      </c>
      <c r="J65" s="160">
        <v>0.89435382685069009</v>
      </c>
      <c r="K65" s="158">
        <v>5265</v>
      </c>
      <c r="L65" s="158">
        <v>7128</v>
      </c>
      <c r="M65" s="159">
        <v>5.1489839299727275E-3</v>
      </c>
      <c r="N65" s="79"/>
    </row>
    <row r="66" spans="1:14" x14ac:dyDescent="0.25">
      <c r="A66" s="161" t="s">
        <v>103</v>
      </c>
      <c r="B66" s="162" t="s">
        <v>103</v>
      </c>
      <c r="C66" s="163">
        <v>2753</v>
      </c>
      <c r="D66" s="163">
        <v>3344</v>
      </c>
      <c r="E66" s="163">
        <v>919</v>
      </c>
      <c r="F66" s="163">
        <v>207</v>
      </c>
      <c r="G66" s="163">
        <v>4787</v>
      </c>
      <c r="H66" s="163">
        <v>8603</v>
      </c>
      <c r="I66" s="164">
        <v>0.7971589722164194</v>
      </c>
      <c r="J66" s="165">
        <v>1.5726674641148324</v>
      </c>
      <c r="K66" s="163">
        <v>3816</v>
      </c>
      <c r="L66" s="163">
        <v>5259</v>
      </c>
      <c r="M66" s="164">
        <v>2.9339454728808697E-3</v>
      </c>
      <c r="N66" s="79"/>
    </row>
    <row r="67" spans="1:14" x14ac:dyDescent="0.25">
      <c r="A67" s="161" t="s">
        <v>100</v>
      </c>
      <c r="B67" s="162" t="s">
        <v>100</v>
      </c>
      <c r="C67" s="163">
        <v>4546</v>
      </c>
      <c r="D67" s="163">
        <v>4626</v>
      </c>
      <c r="E67" s="163">
        <v>3585</v>
      </c>
      <c r="F67" s="163">
        <v>3662</v>
      </c>
      <c r="G67" s="163">
        <v>5046</v>
      </c>
      <c r="H67" s="163">
        <v>6495</v>
      </c>
      <c r="I67" s="164">
        <v>0.28715814506539838</v>
      </c>
      <c r="J67" s="165">
        <v>0.4040207522697794</v>
      </c>
      <c r="K67" s="163">
        <v>1449</v>
      </c>
      <c r="L67" s="163">
        <v>1869</v>
      </c>
      <c r="M67" s="164">
        <v>2.2150384570918573E-3</v>
      </c>
      <c r="N67" s="79"/>
    </row>
    <row r="68" spans="1:14" x14ac:dyDescent="0.25">
      <c r="A68" s="161"/>
      <c r="B68" s="157" t="s">
        <v>107</v>
      </c>
      <c r="C68" s="158">
        <v>61808</v>
      </c>
      <c r="D68" s="158">
        <v>56263</v>
      </c>
      <c r="E68" s="158">
        <v>9968</v>
      </c>
      <c r="F68" s="158">
        <v>93087</v>
      </c>
      <c r="G68" s="158">
        <v>60657</v>
      </c>
      <c r="H68" s="158">
        <v>74515</v>
      </c>
      <c r="I68" s="159">
        <v>0.22846497518835429</v>
      </c>
      <c r="J68" s="160">
        <v>0.32440502639390001</v>
      </c>
      <c r="K68" s="158">
        <v>13858</v>
      </c>
      <c r="L68" s="158">
        <v>18252</v>
      </c>
      <c r="M68" s="159">
        <v>2.5412408103187029E-2</v>
      </c>
      <c r="N68" s="79"/>
    </row>
    <row r="69" spans="1:14" s="56" customFormat="1" x14ac:dyDescent="0.25">
      <c r="A69" s="161"/>
      <c r="B69" s="162" t="s">
        <v>110</v>
      </c>
      <c r="C69" s="163">
        <v>25907</v>
      </c>
      <c r="D69" s="163">
        <v>19942</v>
      </c>
      <c r="E69" s="163">
        <v>4366</v>
      </c>
      <c r="F69" s="163">
        <v>30508</v>
      </c>
      <c r="G69" s="163">
        <v>26952</v>
      </c>
      <c r="H69" s="163">
        <v>29038</v>
      </c>
      <c r="I69" s="164">
        <v>7.7396853665776089E-2</v>
      </c>
      <c r="J69" s="165">
        <v>0.45612275599237795</v>
      </c>
      <c r="K69" s="163">
        <v>2086</v>
      </c>
      <c r="L69" s="163">
        <v>9096</v>
      </c>
      <c r="M69" s="164">
        <v>9.9030464537387761E-3</v>
      </c>
      <c r="N69" s="166"/>
    </row>
    <row r="70" spans="1:14" s="56" customFormat="1" x14ac:dyDescent="0.25">
      <c r="A70" s="161"/>
      <c r="B70" s="162" t="s">
        <v>113</v>
      </c>
      <c r="C70" s="163">
        <v>13037</v>
      </c>
      <c r="D70" s="163">
        <v>10588</v>
      </c>
      <c r="E70" s="163">
        <v>2395</v>
      </c>
      <c r="F70" s="163">
        <v>6875</v>
      </c>
      <c r="G70" s="163">
        <v>14295</v>
      </c>
      <c r="H70" s="163">
        <v>10666</v>
      </c>
      <c r="I70" s="164">
        <v>-0.25386498775795729</v>
      </c>
      <c r="J70" s="165">
        <v>7.3668303740082042E-3</v>
      </c>
      <c r="K70" s="163">
        <v>-3629</v>
      </c>
      <c r="L70" s="163">
        <v>78</v>
      </c>
      <c r="M70" s="164">
        <v>3.6375058019001926E-3</v>
      </c>
      <c r="N70" s="166"/>
    </row>
    <row r="71" spans="1:14" x14ac:dyDescent="0.25">
      <c r="A71" s="161"/>
      <c r="B71" s="162" t="s">
        <v>116</v>
      </c>
      <c r="C71" s="163">
        <v>2517</v>
      </c>
      <c r="D71" s="163">
        <v>5757</v>
      </c>
      <c r="E71" s="163">
        <v>245</v>
      </c>
      <c r="F71" s="163">
        <v>12938</v>
      </c>
      <c r="G71" s="163">
        <v>2422</v>
      </c>
      <c r="H71" s="163">
        <v>4058</v>
      </c>
      <c r="I71" s="164">
        <v>0.67547481420313793</v>
      </c>
      <c r="J71" s="165">
        <v>-0.29511898558276883</v>
      </c>
      <c r="K71" s="163">
        <v>1636</v>
      </c>
      <c r="L71" s="163">
        <v>-1699</v>
      </c>
      <c r="M71" s="164">
        <v>1.3839301091422259E-3</v>
      </c>
      <c r="N71" s="79"/>
    </row>
    <row r="72" spans="1:14" x14ac:dyDescent="0.25">
      <c r="A72" s="161"/>
      <c r="B72" s="162" t="s">
        <v>123</v>
      </c>
      <c r="C72" s="163">
        <v>1605</v>
      </c>
      <c r="D72" s="163">
        <v>678</v>
      </c>
      <c r="E72" s="163">
        <v>140</v>
      </c>
      <c r="F72" s="163">
        <v>3258</v>
      </c>
      <c r="G72" s="163">
        <v>2229</v>
      </c>
      <c r="H72" s="163">
        <v>3034</v>
      </c>
      <c r="I72" s="164">
        <v>0.36114849708389407</v>
      </c>
      <c r="J72" s="165">
        <v>3.4749262536873156</v>
      </c>
      <c r="K72" s="163">
        <v>805</v>
      </c>
      <c r="L72" s="163">
        <v>2356</v>
      </c>
      <c r="M72" s="164">
        <v>1.0347077257608461E-3</v>
      </c>
      <c r="N72" s="79"/>
    </row>
    <row r="73" spans="1:14" x14ac:dyDescent="0.25">
      <c r="A73" s="161"/>
      <c r="B73" s="162" t="s">
        <v>119</v>
      </c>
      <c r="C73" s="163">
        <v>2042</v>
      </c>
      <c r="D73" s="163">
        <v>3545</v>
      </c>
      <c r="E73" s="163">
        <v>685</v>
      </c>
      <c r="F73" s="163">
        <v>2063</v>
      </c>
      <c r="G73" s="163">
        <v>737</v>
      </c>
      <c r="H73" s="163">
        <v>1887</v>
      </c>
      <c r="I73" s="164">
        <v>1.5603799185888736</v>
      </c>
      <c r="J73" s="165">
        <v>-0.46770098730606491</v>
      </c>
      <c r="K73" s="163">
        <v>1150</v>
      </c>
      <c r="L73" s="163">
        <v>-1658</v>
      </c>
      <c r="M73" s="164">
        <v>6.4353773187564821E-4</v>
      </c>
      <c r="N73" s="79"/>
    </row>
    <row r="74" spans="1:14" x14ac:dyDescent="0.25">
      <c r="A74" s="161"/>
      <c r="B74" s="162" t="s">
        <v>128</v>
      </c>
      <c r="C74" s="163">
        <v>1319</v>
      </c>
      <c r="D74" s="163">
        <v>2189</v>
      </c>
      <c r="E74" s="163">
        <v>24</v>
      </c>
      <c r="F74" s="163">
        <v>5199</v>
      </c>
      <c r="G74" s="163">
        <v>1099</v>
      </c>
      <c r="H74" s="163">
        <v>2349</v>
      </c>
      <c r="I74" s="164">
        <v>1.1373976342129208</v>
      </c>
      <c r="J74" s="165">
        <v>7.3092736409319237E-2</v>
      </c>
      <c r="K74" s="163">
        <v>1250</v>
      </c>
      <c r="L74" s="163">
        <v>160</v>
      </c>
      <c r="M74" s="164">
        <v>8.0109704937779413E-4</v>
      </c>
      <c r="N74" s="79"/>
    </row>
    <row r="75" spans="1:14" x14ac:dyDescent="0.25">
      <c r="A75" s="161" t="s">
        <v>144</v>
      </c>
      <c r="B75" s="162" t="s">
        <v>131</v>
      </c>
      <c r="C75" s="163">
        <v>1632</v>
      </c>
      <c r="D75" s="163">
        <v>1877</v>
      </c>
      <c r="E75" s="163">
        <v>77</v>
      </c>
      <c r="F75" s="163">
        <v>1064</v>
      </c>
      <c r="G75" s="163">
        <v>135</v>
      </c>
      <c r="H75" s="163">
        <v>2687</v>
      </c>
      <c r="I75" s="164">
        <v>18.903703703703705</v>
      </c>
      <c r="J75" s="165">
        <v>0.43153969099627054</v>
      </c>
      <c r="K75" s="163">
        <v>2552</v>
      </c>
      <c r="L75" s="163">
        <v>810</v>
      </c>
      <c r="M75" s="164">
        <v>9.1636771889235121E-4</v>
      </c>
      <c r="N75" s="79"/>
    </row>
    <row r="76" spans="1:14" x14ac:dyDescent="0.25">
      <c r="A76" s="161" t="s">
        <v>145</v>
      </c>
      <c r="B76" s="168" t="s">
        <v>145</v>
      </c>
      <c r="C76" s="169">
        <v>13749</v>
      </c>
      <c r="D76" s="169">
        <v>11687</v>
      </c>
      <c r="E76" s="169">
        <v>2036</v>
      </c>
      <c r="F76" s="169">
        <v>31182</v>
      </c>
      <c r="G76" s="169">
        <v>12788</v>
      </c>
      <c r="H76" s="169">
        <v>20796</v>
      </c>
      <c r="I76" s="170">
        <v>0.62621207381920541</v>
      </c>
      <c r="J76" s="171">
        <v>0.77941302301702753</v>
      </c>
      <c r="K76" s="169">
        <v>8008</v>
      </c>
      <c r="L76" s="169">
        <v>9109</v>
      </c>
      <c r="M76" s="170">
        <v>7.0922155124991939E-3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479257</v>
      </c>
      <c r="D78" s="176">
        <v>463764</v>
      </c>
      <c r="E78" s="176">
        <v>36828</v>
      </c>
      <c r="F78" s="176">
        <v>401911</v>
      </c>
      <c r="G78" s="176">
        <v>456108</v>
      </c>
      <c r="H78" s="176">
        <v>482914</v>
      </c>
      <c r="I78" s="177">
        <v>5.877116823208528E-2</v>
      </c>
      <c r="J78" s="177">
        <v>4.1292553971416401E-2</v>
      </c>
      <c r="K78" s="176">
        <v>26806</v>
      </c>
      <c r="L78" s="176">
        <v>19150</v>
      </c>
      <c r="M78" s="177">
        <v>0.16469177543773014</v>
      </c>
      <c r="N78" s="79"/>
    </row>
    <row r="79" spans="1:14" x14ac:dyDescent="0.25">
      <c r="A79" s="161" t="s">
        <v>96</v>
      </c>
      <c r="B79" s="157" t="s">
        <v>97</v>
      </c>
      <c r="C79" s="158">
        <v>105066</v>
      </c>
      <c r="D79" s="158">
        <v>123532</v>
      </c>
      <c r="E79" s="158">
        <v>14426</v>
      </c>
      <c r="F79" s="158">
        <v>108306</v>
      </c>
      <c r="G79" s="158">
        <v>80072</v>
      </c>
      <c r="H79" s="158">
        <v>107403</v>
      </c>
      <c r="I79" s="159">
        <v>0.34133030272754517</v>
      </c>
      <c r="J79" s="160">
        <v>-0.13056535958294202</v>
      </c>
      <c r="K79" s="158">
        <v>27331</v>
      </c>
      <c r="L79" s="158">
        <v>-16129</v>
      </c>
      <c r="M79" s="159">
        <v>3.6628448869443692E-2</v>
      </c>
      <c r="N79" s="79"/>
    </row>
    <row r="80" spans="1:14" x14ac:dyDescent="0.25">
      <c r="A80" s="161" t="s">
        <v>103</v>
      </c>
      <c r="B80" s="162" t="s">
        <v>103</v>
      </c>
      <c r="C80" s="163">
        <v>11325</v>
      </c>
      <c r="D80" s="163">
        <v>14431</v>
      </c>
      <c r="E80" s="163">
        <v>4826</v>
      </c>
      <c r="F80" s="163">
        <v>13390</v>
      </c>
      <c r="G80" s="163">
        <v>10708</v>
      </c>
      <c r="H80" s="163">
        <v>17410</v>
      </c>
      <c r="I80" s="164">
        <v>0.62588718714979463</v>
      </c>
      <c r="J80" s="165">
        <v>0.20643060078996611</v>
      </c>
      <c r="K80" s="163">
        <v>6702</v>
      </c>
      <c r="L80" s="163">
        <v>2979</v>
      </c>
      <c r="M80" s="164">
        <v>5.937462592450999E-3</v>
      </c>
      <c r="N80" s="79"/>
    </row>
    <row r="81" spans="1:14" x14ac:dyDescent="0.25">
      <c r="A81" s="161" t="s">
        <v>100</v>
      </c>
      <c r="B81" s="162" t="s">
        <v>100</v>
      </c>
      <c r="C81" s="163">
        <v>93741</v>
      </c>
      <c r="D81" s="163">
        <v>109101</v>
      </c>
      <c r="E81" s="163">
        <v>9600</v>
      </c>
      <c r="F81" s="163">
        <v>94916</v>
      </c>
      <c r="G81" s="163">
        <v>69364</v>
      </c>
      <c r="H81" s="163">
        <v>89993</v>
      </c>
      <c r="I81" s="164">
        <v>0.29740211060492472</v>
      </c>
      <c r="J81" s="165">
        <v>-0.17514046617354562</v>
      </c>
      <c r="K81" s="163">
        <v>20629</v>
      </c>
      <c r="L81" s="163">
        <v>-19108</v>
      </c>
      <c r="M81" s="164">
        <v>3.0690986276992689E-2</v>
      </c>
      <c r="N81" s="79"/>
    </row>
    <row r="82" spans="1:14" x14ac:dyDescent="0.25">
      <c r="A82" s="161"/>
      <c r="B82" s="157" t="s">
        <v>107</v>
      </c>
      <c r="C82" s="158">
        <v>374191</v>
      </c>
      <c r="D82" s="158">
        <v>340232</v>
      </c>
      <c r="E82" s="158">
        <v>22402</v>
      </c>
      <c r="F82" s="158">
        <v>293605</v>
      </c>
      <c r="G82" s="158">
        <v>376036</v>
      </c>
      <c r="H82" s="158">
        <v>375511</v>
      </c>
      <c r="I82" s="159">
        <v>-1.3961429224861321E-3</v>
      </c>
      <c r="J82" s="160">
        <v>0.10369101083966226</v>
      </c>
      <c r="K82" s="158">
        <v>-525</v>
      </c>
      <c r="L82" s="158">
        <v>35279</v>
      </c>
      <c r="M82" s="159">
        <v>0.12806332656828645</v>
      </c>
      <c r="N82" s="79"/>
    </row>
    <row r="83" spans="1:14" s="56" customFormat="1" x14ac:dyDescent="0.25">
      <c r="A83" s="161"/>
      <c r="B83" s="162" t="s">
        <v>110</v>
      </c>
      <c r="C83" s="163">
        <v>49985</v>
      </c>
      <c r="D83" s="163">
        <v>47549</v>
      </c>
      <c r="E83" s="163">
        <v>4492</v>
      </c>
      <c r="F83" s="163">
        <v>45348</v>
      </c>
      <c r="G83" s="163">
        <v>60886</v>
      </c>
      <c r="H83" s="163">
        <v>60088</v>
      </c>
      <c r="I83" s="164">
        <v>-1.3106461255460999E-2</v>
      </c>
      <c r="J83" s="165">
        <v>0.26370691286883008</v>
      </c>
      <c r="K83" s="163">
        <v>-798</v>
      </c>
      <c r="L83" s="163">
        <v>12539</v>
      </c>
      <c r="M83" s="164">
        <v>2.0492260324824561E-2</v>
      </c>
      <c r="N83" s="166"/>
    </row>
    <row r="84" spans="1:14" s="56" customFormat="1" x14ac:dyDescent="0.25">
      <c r="A84" s="161"/>
      <c r="B84" s="162" t="s">
        <v>113</v>
      </c>
      <c r="C84" s="163">
        <v>184199</v>
      </c>
      <c r="D84" s="163">
        <v>145880</v>
      </c>
      <c r="E84" s="163">
        <v>11037</v>
      </c>
      <c r="F84" s="163">
        <v>123598</v>
      </c>
      <c r="G84" s="163">
        <v>146312</v>
      </c>
      <c r="H84" s="163">
        <v>147372</v>
      </c>
      <c r="I84" s="164">
        <v>7.2447919514462278E-3</v>
      </c>
      <c r="J84" s="165">
        <v>1.0227584315876115E-2</v>
      </c>
      <c r="K84" s="163">
        <v>1060</v>
      </c>
      <c r="L84" s="163">
        <v>1492</v>
      </c>
      <c r="M84" s="164">
        <v>5.0259376058281943E-2</v>
      </c>
      <c r="N84" s="166"/>
    </row>
    <row r="85" spans="1:14" x14ac:dyDescent="0.25">
      <c r="A85" s="161"/>
      <c r="B85" s="162" t="s">
        <v>116</v>
      </c>
      <c r="C85" s="163">
        <v>8020</v>
      </c>
      <c r="D85" s="163">
        <v>11373</v>
      </c>
      <c r="E85" s="163">
        <v>612</v>
      </c>
      <c r="F85" s="163">
        <v>15008</v>
      </c>
      <c r="G85" s="163">
        <v>22746</v>
      </c>
      <c r="H85" s="163">
        <v>24750</v>
      </c>
      <c r="I85" s="164">
        <v>8.8103402796096075E-2</v>
      </c>
      <c r="J85" s="165">
        <v>1.1762068055921922</v>
      </c>
      <c r="K85" s="163">
        <v>2004</v>
      </c>
      <c r="L85" s="163">
        <v>13377</v>
      </c>
      <c r="M85" s="164">
        <v>8.4406777233292495E-3</v>
      </c>
      <c r="N85" s="79"/>
    </row>
    <row r="86" spans="1:14" x14ac:dyDescent="0.25">
      <c r="A86" s="161"/>
      <c r="B86" s="162" t="s">
        <v>123</v>
      </c>
      <c r="C86" s="163">
        <v>4211</v>
      </c>
      <c r="D86" s="163">
        <v>4824</v>
      </c>
      <c r="E86" s="163">
        <v>367</v>
      </c>
      <c r="F86" s="163">
        <v>6967</v>
      </c>
      <c r="G86" s="163">
        <v>8087</v>
      </c>
      <c r="H86" s="163">
        <v>8957</v>
      </c>
      <c r="I86" s="164">
        <v>0.10758006677383447</v>
      </c>
      <c r="J86" s="165">
        <v>0.85675787728026531</v>
      </c>
      <c r="K86" s="163">
        <v>870</v>
      </c>
      <c r="L86" s="163">
        <v>4133</v>
      </c>
      <c r="M86" s="164">
        <v>3.0546727421357609E-3</v>
      </c>
      <c r="N86" s="79"/>
    </row>
    <row r="87" spans="1:14" x14ac:dyDescent="0.25">
      <c r="A87" s="161"/>
      <c r="B87" s="162" t="s">
        <v>119</v>
      </c>
      <c r="C87" s="163">
        <v>3737</v>
      </c>
      <c r="D87" s="163">
        <v>2939</v>
      </c>
      <c r="E87" s="163">
        <v>671</v>
      </c>
      <c r="F87" s="163">
        <v>3174</v>
      </c>
      <c r="G87" s="163">
        <v>3953</v>
      </c>
      <c r="H87" s="163">
        <v>4388</v>
      </c>
      <c r="I87" s="164">
        <v>0.11004300531242084</v>
      </c>
      <c r="J87" s="165">
        <v>0.49302483838040145</v>
      </c>
      <c r="K87" s="163">
        <v>435</v>
      </c>
      <c r="L87" s="163">
        <v>1449</v>
      </c>
      <c r="M87" s="164">
        <v>1.4964724787866158E-3</v>
      </c>
      <c r="N87" s="79"/>
    </row>
    <row r="88" spans="1:14" x14ac:dyDescent="0.25">
      <c r="A88" s="161"/>
      <c r="B88" s="162" t="s">
        <v>128</v>
      </c>
      <c r="C88" s="163">
        <v>9249</v>
      </c>
      <c r="D88" s="163">
        <v>10434</v>
      </c>
      <c r="E88" s="163">
        <v>25</v>
      </c>
      <c r="F88" s="163">
        <v>11430</v>
      </c>
      <c r="G88" s="163">
        <v>10498</v>
      </c>
      <c r="H88" s="163">
        <v>10590</v>
      </c>
      <c r="I88" s="164">
        <v>8.7635740140978857E-3</v>
      </c>
      <c r="J88" s="165">
        <v>1.4951121334100037E-2</v>
      </c>
      <c r="K88" s="163">
        <v>92</v>
      </c>
      <c r="L88" s="163">
        <v>156</v>
      </c>
      <c r="M88" s="164">
        <v>3.6115869531336059E-3</v>
      </c>
      <c r="N88" s="79"/>
    </row>
    <row r="89" spans="1:14" x14ac:dyDescent="0.25">
      <c r="A89" s="161" t="s">
        <v>144</v>
      </c>
      <c r="B89" s="162" t="s">
        <v>131</v>
      </c>
      <c r="C89" s="163">
        <v>16212</v>
      </c>
      <c r="D89" s="163">
        <v>18767</v>
      </c>
      <c r="E89" s="163">
        <v>431</v>
      </c>
      <c r="F89" s="163">
        <v>10845</v>
      </c>
      <c r="G89" s="163">
        <v>12717</v>
      </c>
      <c r="H89" s="163">
        <v>10546</v>
      </c>
      <c r="I89" s="164">
        <v>-0.17071636392230871</v>
      </c>
      <c r="J89" s="165">
        <v>-0.43805616241274581</v>
      </c>
      <c r="K89" s="163">
        <v>-2171</v>
      </c>
      <c r="L89" s="163">
        <v>-8221</v>
      </c>
      <c r="M89" s="164">
        <v>3.5965813038476872E-3</v>
      </c>
      <c r="N89" s="79"/>
    </row>
    <row r="90" spans="1:14" x14ac:dyDescent="0.25">
      <c r="A90" s="161" t="s">
        <v>145</v>
      </c>
      <c r="B90" s="168" t="s">
        <v>145</v>
      </c>
      <c r="C90" s="169">
        <v>98578</v>
      </c>
      <c r="D90" s="169">
        <v>98466</v>
      </c>
      <c r="E90" s="169">
        <v>4767</v>
      </c>
      <c r="F90" s="169">
        <v>77235</v>
      </c>
      <c r="G90" s="169">
        <v>110837</v>
      </c>
      <c r="H90" s="169">
        <v>108820</v>
      </c>
      <c r="I90" s="170">
        <v>-1.8197894205003728E-2</v>
      </c>
      <c r="J90" s="171">
        <v>0.10515304775252377</v>
      </c>
      <c r="K90" s="169">
        <v>-2017</v>
      </c>
      <c r="L90" s="169">
        <v>10354</v>
      </c>
      <c r="M90" s="170">
        <v>3.7111698983947027E-2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13946</v>
      </c>
      <c r="D92" s="176">
        <v>14162</v>
      </c>
      <c r="E92" s="176">
        <v>3555</v>
      </c>
      <c r="F92" s="176">
        <v>13053</v>
      </c>
      <c r="G92" s="176">
        <v>13216</v>
      </c>
      <c r="H92" s="176">
        <v>14972</v>
      </c>
      <c r="I92" s="177">
        <v>0.13286924939467304</v>
      </c>
      <c r="J92" s="177">
        <v>5.7195311396695425E-2</v>
      </c>
      <c r="K92" s="176">
        <v>1756</v>
      </c>
      <c r="L92" s="176">
        <v>810</v>
      </c>
      <c r="M92" s="177">
        <v>5.1060132070175962E-3</v>
      </c>
      <c r="N92" s="79"/>
    </row>
    <row r="93" spans="1:14" x14ac:dyDescent="0.25">
      <c r="A93" s="161" t="s">
        <v>96</v>
      </c>
      <c r="B93" s="157" t="s">
        <v>97</v>
      </c>
      <c r="C93" s="158">
        <v>6800</v>
      </c>
      <c r="D93" s="158">
        <v>6593</v>
      </c>
      <c r="E93" s="158">
        <v>2443</v>
      </c>
      <c r="F93" s="158">
        <v>5918</v>
      </c>
      <c r="G93" s="158">
        <v>4448</v>
      </c>
      <c r="H93" s="158">
        <v>7338</v>
      </c>
      <c r="I93" s="159">
        <v>0.64973021582733814</v>
      </c>
      <c r="J93" s="160">
        <v>0.11299863491581985</v>
      </c>
      <c r="K93" s="158">
        <v>2890</v>
      </c>
      <c r="L93" s="158">
        <v>745</v>
      </c>
      <c r="M93" s="159">
        <v>2.5025330559107083E-3</v>
      </c>
      <c r="N93" s="79"/>
    </row>
    <row r="94" spans="1:14" x14ac:dyDescent="0.25">
      <c r="A94" s="161" t="s">
        <v>103</v>
      </c>
      <c r="B94" s="162" t="s">
        <v>103</v>
      </c>
      <c r="C94" s="163">
        <v>2390</v>
      </c>
      <c r="D94" s="163">
        <v>3310</v>
      </c>
      <c r="E94" s="163">
        <v>1374</v>
      </c>
      <c r="F94" s="163">
        <v>2569</v>
      </c>
      <c r="G94" s="163">
        <v>1075</v>
      </c>
      <c r="H94" s="163">
        <v>3117</v>
      </c>
      <c r="I94" s="164">
        <v>1.8995348837209303</v>
      </c>
      <c r="J94" s="165">
        <v>-5.8308157099697833E-2</v>
      </c>
      <c r="K94" s="163">
        <v>2042</v>
      </c>
      <c r="L94" s="163">
        <v>-193</v>
      </c>
      <c r="M94" s="164">
        <v>1.0630138369138291E-3</v>
      </c>
      <c r="N94" s="79"/>
    </row>
    <row r="95" spans="1:14" x14ac:dyDescent="0.25">
      <c r="A95" s="161" t="s">
        <v>100</v>
      </c>
      <c r="B95" s="162" t="s">
        <v>100</v>
      </c>
      <c r="C95" s="163">
        <v>4410</v>
      </c>
      <c r="D95" s="163">
        <v>3283</v>
      </c>
      <c r="E95" s="163">
        <v>1069</v>
      </c>
      <c r="F95" s="163">
        <v>3349</v>
      </c>
      <c r="G95" s="163">
        <v>3373</v>
      </c>
      <c r="H95" s="163">
        <v>4221</v>
      </c>
      <c r="I95" s="164">
        <v>0.25140824192113853</v>
      </c>
      <c r="J95" s="165">
        <v>0.28571428571428581</v>
      </c>
      <c r="K95" s="163">
        <v>848</v>
      </c>
      <c r="L95" s="163">
        <v>938</v>
      </c>
      <c r="M95" s="164">
        <v>1.4395192189968792E-3</v>
      </c>
      <c r="N95" s="79"/>
    </row>
    <row r="96" spans="1:14" x14ac:dyDescent="0.25">
      <c r="A96" s="161"/>
      <c r="B96" s="157" t="s">
        <v>107</v>
      </c>
      <c r="C96" s="158">
        <v>7146</v>
      </c>
      <c r="D96" s="158">
        <v>7569</v>
      </c>
      <c r="E96" s="158">
        <v>1112</v>
      </c>
      <c r="F96" s="158">
        <v>7135</v>
      </c>
      <c r="G96" s="158">
        <v>8768</v>
      </c>
      <c r="H96" s="158">
        <v>7634</v>
      </c>
      <c r="I96" s="159">
        <v>-0.12933394160583944</v>
      </c>
      <c r="J96" s="160">
        <v>8.5876601928920326E-3</v>
      </c>
      <c r="K96" s="158">
        <v>-1134</v>
      </c>
      <c r="L96" s="158">
        <v>65</v>
      </c>
      <c r="M96" s="159">
        <v>2.6034801511068883E-3</v>
      </c>
      <c r="N96" s="79"/>
    </row>
    <row r="97" spans="1:14" s="56" customFormat="1" x14ac:dyDescent="0.25">
      <c r="A97" s="161"/>
      <c r="B97" s="162" t="s">
        <v>110</v>
      </c>
      <c r="C97" s="163">
        <v>747</v>
      </c>
      <c r="D97" s="163">
        <v>765</v>
      </c>
      <c r="E97" s="163">
        <v>206</v>
      </c>
      <c r="F97" s="163">
        <v>947</v>
      </c>
      <c r="G97" s="163">
        <v>849</v>
      </c>
      <c r="H97" s="163">
        <v>1075</v>
      </c>
      <c r="I97" s="164">
        <v>0.26619552414605407</v>
      </c>
      <c r="J97" s="165">
        <v>0.40522875816993453</v>
      </c>
      <c r="K97" s="163">
        <v>226</v>
      </c>
      <c r="L97" s="163">
        <v>310</v>
      </c>
      <c r="M97" s="164">
        <v>3.6661529505369462E-4</v>
      </c>
      <c r="N97" s="166"/>
    </row>
    <row r="98" spans="1:14" s="56" customFormat="1" x14ac:dyDescent="0.25">
      <c r="A98" s="161"/>
      <c r="B98" s="162" t="s">
        <v>113</v>
      </c>
      <c r="C98" s="163">
        <v>3033</v>
      </c>
      <c r="D98" s="163">
        <v>3204</v>
      </c>
      <c r="E98" s="163">
        <v>210</v>
      </c>
      <c r="F98" s="163">
        <v>2423</v>
      </c>
      <c r="G98" s="163">
        <v>2908</v>
      </c>
      <c r="H98" s="163">
        <v>2912</v>
      </c>
      <c r="I98" s="164">
        <v>1.3755158184318717E-3</v>
      </c>
      <c r="J98" s="165">
        <v>-9.1136079900124844E-2</v>
      </c>
      <c r="K98" s="163">
        <v>4</v>
      </c>
      <c r="L98" s="163">
        <v>-292</v>
      </c>
      <c r="M98" s="164">
        <v>9.9310115274079888E-4</v>
      </c>
      <c r="N98" s="166"/>
    </row>
    <row r="99" spans="1:14" x14ac:dyDescent="0.25">
      <c r="A99" s="161"/>
      <c r="B99" s="162" t="s">
        <v>116</v>
      </c>
      <c r="C99" s="163">
        <v>540</v>
      </c>
      <c r="D99" s="163">
        <v>727</v>
      </c>
      <c r="E99" s="163">
        <v>143</v>
      </c>
      <c r="F99" s="163">
        <v>676</v>
      </c>
      <c r="G99" s="163">
        <v>1140</v>
      </c>
      <c r="H99" s="163">
        <v>772</v>
      </c>
      <c r="I99" s="164">
        <v>-0.32280701754385965</v>
      </c>
      <c r="J99" s="165">
        <v>6.1898211829436001E-2</v>
      </c>
      <c r="K99" s="163">
        <v>-368</v>
      </c>
      <c r="L99" s="163">
        <v>45</v>
      </c>
      <c r="M99" s="164">
        <v>2.6328093747111838E-4</v>
      </c>
      <c r="N99" s="79"/>
    </row>
    <row r="100" spans="1:14" x14ac:dyDescent="0.25">
      <c r="A100" s="161"/>
      <c r="B100" s="162" t="s">
        <v>123</v>
      </c>
      <c r="C100" s="163">
        <v>131</v>
      </c>
      <c r="D100" s="163">
        <v>220</v>
      </c>
      <c r="E100" s="163">
        <v>24</v>
      </c>
      <c r="F100" s="163">
        <v>713</v>
      </c>
      <c r="G100" s="163">
        <v>322</v>
      </c>
      <c r="H100" s="163">
        <v>268</v>
      </c>
      <c r="I100" s="164">
        <v>-0.16770186335403725</v>
      </c>
      <c r="J100" s="165">
        <v>0.21818181818181825</v>
      </c>
      <c r="K100" s="163">
        <v>-54</v>
      </c>
      <c r="L100" s="163">
        <v>48</v>
      </c>
      <c r="M100" s="164">
        <v>9.1398045650595508E-5</v>
      </c>
      <c r="N100" s="79"/>
    </row>
    <row r="101" spans="1:14" x14ac:dyDescent="0.25">
      <c r="A101" s="161"/>
      <c r="B101" s="162" t="s">
        <v>119</v>
      </c>
      <c r="C101" s="163">
        <v>181</v>
      </c>
      <c r="D101" s="163">
        <v>121</v>
      </c>
      <c r="E101" s="163">
        <v>125</v>
      </c>
      <c r="F101" s="163">
        <v>157</v>
      </c>
      <c r="G101" s="163">
        <v>311</v>
      </c>
      <c r="H101" s="163">
        <v>161</v>
      </c>
      <c r="I101" s="164">
        <v>-0.48231511254019288</v>
      </c>
      <c r="J101" s="165">
        <v>0.33057851239669422</v>
      </c>
      <c r="K101" s="163">
        <v>-150</v>
      </c>
      <c r="L101" s="163">
        <v>40</v>
      </c>
      <c r="M101" s="164">
        <v>5.4907034887111478E-5</v>
      </c>
      <c r="N101" s="79"/>
    </row>
    <row r="102" spans="1:14" x14ac:dyDescent="0.25">
      <c r="A102" s="161"/>
      <c r="B102" s="162" t="s">
        <v>128</v>
      </c>
      <c r="C102" s="163">
        <v>82</v>
      </c>
      <c r="D102" s="163">
        <v>39</v>
      </c>
      <c r="E102" s="163">
        <v>18</v>
      </c>
      <c r="F102" s="163">
        <v>40</v>
      </c>
      <c r="G102" s="163">
        <v>82</v>
      </c>
      <c r="H102" s="163">
        <v>116</v>
      </c>
      <c r="I102" s="164">
        <v>0.41463414634146334</v>
      </c>
      <c r="J102" s="165">
        <v>1.9743589743589745</v>
      </c>
      <c r="K102" s="163">
        <v>34</v>
      </c>
      <c r="L102" s="163">
        <v>77</v>
      </c>
      <c r="M102" s="164">
        <v>3.9560348117421934E-5</v>
      </c>
      <c r="N102" s="79"/>
    </row>
    <row r="103" spans="1:14" x14ac:dyDescent="0.25">
      <c r="A103" s="161" t="s">
        <v>144</v>
      </c>
      <c r="B103" s="162" t="s">
        <v>131</v>
      </c>
      <c r="C103" s="163">
        <v>316</v>
      </c>
      <c r="D103" s="163">
        <v>158</v>
      </c>
      <c r="E103" s="163">
        <v>20</v>
      </c>
      <c r="F103" s="163">
        <v>24</v>
      </c>
      <c r="G103" s="163">
        <v>97</v>
      </c>
      <c r="H103" s="163">
        <v>91</v>
      </c>
      <c r="I103" s="164">
        <v>-6.1855670103092786E-2</v>
      </c>
      <c r="J103" s="165">
        <v>-0.42405063291139244</v>
      </c>
      <c r="K103" s="163">
        <v>-6</v>
      </c>
      <c r="L103" s="163">
        <v>-67</v>
      </c>
      <c r="M103" s="164">
        <v>3.1034411023149965E-5</v>
      </c>
      <c r="N103" s="79"/>
    </row>
    <row r="104" spans="1:14" x14ac:dyDescent="0.25">
      <c r="A104" s="161" t="s">
        <v>145</v>
      </c>
      <c r="B104" s="168" t="s">
        <v>145</v>
      </c>
      <c r="C104" s="169">
        <v>2116</v>
      </c>
      <c r="D104" s="169">
        <v>2335</v>
      </c>
      <c r="E104" s="169">
        <v>366</v>
      </c>
      <c r="F104" s="169">
        <v>2155</v>
      </c>
      <c r="G104" s="169">
        <v>3059</v>
      </c>
      <c r="H104" s="169">
        <v>2239</v>
      </c>
      <c r="I104" s="170">
        <v>-0.26806145799280812</v>
      </c>
      <c r="J104" s="171">
        <v>-4.1113490364025673E-2</v>
      </c>
      <c r="K104" s="169">
        <v>-820</v>
      </c>
      <c r="L104" s="169">
        <v>-96</v>
      </c>
      <c r="M104" s="170">
        <v>7.6358292616299749E-4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92913</v>
      </c>
      <c r="D106" s="176">
        <v>86307</v>
      </c>
      <c r="E106" s="176">
        <v>22189</v>
      </c>
      <c r="F106" s="176">
        <v>113773</v>
      </c>
      <c r="G106" s="176">
        <v>116842</v>
      </c>
      <c r="H106" s="176">
        <v>109675</v>
      </c>
      <c r="I106" s="177">
        <v>-6.1339244449769792E-2</v>
      </c>
      <c r="J106" s="177">
        <v>0.2707543999907307</v>
      </c>
      <c r="K106" s="176">
        <v>-7167</v>
      </c>
      <c r="L106" s="176">
        <v>23368</v>
      </c>
      <c r="M106" s="177">
        <v>3.7403286032571127E-2</v>
      </c>
      <c r="N106" s="79"/>
    </row>
    <row r="107" spans="1:14" x14ac:dyDescent="0.25">
      <c r="A107" s="161" t="s">
        <v>96</v>
      </c>
      <c r="B107" s="157" t="s">
        <v>97</v>
      </c>
      <c r="C107" s="158">
        <v>6452</v>
      </c>
      <c r="D107" s="158">
        <v>15599</v>
      </c>
      <c r="E107" s="158">
        <v>4225</v>
      </c>
      <c r="F107" s="158">
        <v>28104</v>
      </c>
      <c r="G107" s="158">
        <v>11487</v>
      </c>
      <c r="H107" s="158">
        <v>9819</v>
      </c>
      <c r="I107" s="159">
        <v>-0.14520762601201354</v>
      </c>
      <c r="J107" s="160">
        <v>-0.3705365728572344</v>
      </c>
      <c r="K107" s="158">
        <v>-1668</v>
      </c>
      <c r="L107" s="158">
        <v>-5780</v>
      </c>
      <c r="M107" s="159">
        <v>3.3486470531462584E-3</v>
      </c>
      <c r="N107" s="79"/>
    </row>
    <row r="108" spans="1:14" x14ac:dyDescent="0.25">
      <c r="A108" s="161" t="s">
        <v>103</v>
      </c>
      <c r="B108" s="162" t="s">
        <v>103</v>
      </c>
      <c r="C108" s="163">
        <v>728</v>
      </c>
      <c r="D108" s="163">
        <v>2262</v>
      </c>
      <c r="E108" s="163">
        <v>2855</v>
      </c>
      <c r="F108" s="163">
        <v>10954</v>
      </c>
      <c r="G108" s="163">
        <v>2063</v>
      </c>
      <c r="H108" s="163">
        <v>2770</v>
      </c>
      <c r="I108" s="164">
        <v>0.34270479883664562</v>
      </c>
      <c r="J108" s="165">
        <v>0.22458001768346603</v>
      </c>
      <c r="K108" s="163">
        <v>707</v>
      </c>
      <c r="L108" s="163">
        <v>508</v>
      </c>
      <c r="M108" s="164">
        <v>9.4467383004533416E-4</v>
      </c>
      <c r="N108" s="79"/>
    </row>
    <row r="109" spans="1:14" x14ac:dyDescent="0.25">
      <c r="A109" s="161" t="s">
        <v>100</v>
      </c>
      <c r="B109" s="162" t="s">
        <v>100</v>
      </c>
      <c r="C109" s="163">
        <v>5724</v>
      </c>
      <c r="D109" s="163">
        <v>13337</v>
      </c>
      <c r="E109" s="163">
        <v>1370</v>
      </c>
      <c r="F109" s="163">
        <v>17150</v>
      </c>
      <c r="G109" s="163">
        <v>9424</v>
      </c>
      <c r="H109" s="163">
        <v>7049</v>
      </c>
      <c r="I109" s="164">
        <v>-0.25201612903225812</v>
      </c>
      <c r="J109" s="165">
        <v>-0.47147034565494494</v>
      </c>
      <c r="K109" s="163">
        <v>-2375</v>
      </c>
      <c r="L109" s="163">
        <v>-6288</v>
      </c>
      <c r="M109" s="164">
        <v>2.4039732231009242E-3</v>
      </c>
      <c r="N109" s="79"/>
    </row>
    <row r="110" spans="1:14" x14ac:dyDescent="0.25">
      <c r="A110" s="161"/>
      <c r="B110" s="157" t="s">
        <v>107</v>
      </c>
      <c r="C110" s="158">
        <v>86461</v>
      </c>
      <c r="D110" s="158">
        <v>70708</v>
      </c>
      <c r="E110" s="158">
        <v>17964</v>
      </c>
      <c r="F110" s="158">
        <v>85669</v>
      </c>
      <c r="G110" s="158">
        <v>105355</v>
      </c>
      <c r="H110" s="158">
        <v>99856</v>
      </c>
      <c r="I110" s="159">
        <v>-5.2194959897489457E-2</v>
      </c>
      <c r="J110" s="160">
        <v>0.41223058211234931</v>
      </c>
      <c r="K110" s="158">
        <v>-5499</v>
      </c>
      <c r="L110" s="158">
        <v>29148</v>
      </c>
      <c r="M110" s="159">
        <v>3.4054638979424866E-2</v>
      </c>
      <c r="N110" s="79"/>
    </row>
    <row r="111" spans="1:14" s="56" customFormat="1" x14ac:dyDescent="0.25">
      <c r="A111" s="161"/>
      <c r="B111" s="162" t="s">
        <v>110</v>
      </c>
      <c r="C111" s="163">
        <v>41044</v>
      </c>
      <c r="D111" s="163">
        <v>37032</v>
      </c>
      <c r="E111" s="163">
        <v>13929</v>
      </c>
      <c r="F111" s="163">
        <v>51768</v>
      </c>
      <c r="G111" s="163">
        <v>62736</v>
      </c>
      <c r="H111" s="163">
        <v>58789</v>
      </c>
      <c r="I111" s="164">
        <v>-6.2914435093088472E-2</v>
      </c>
      <c r="J111" s="165">
        <v>0.58751890257074968</v>
      </c>
      <c r="K111" s="163">
        <v>-3947</v>
      </c>
      <c r="L111" s="163">
        <v>21757</v>
      </c>
      <c r="M111" s="164">
        <v>2.0049252633406189E-2</v>
      </c>
      <c r="N111" s="166"/>
    </row>
    <row r="112" spans="1:14" s="56" customFormat="1" x14ac:dyDescent="0.25">
      <c r="A112" s="161"/>
      <c r="B112" s="162" t="s">
        <v>113</v>
      </c>
      <c r="C112" s="163">
        <v>12422</v>
      </c>
      <c r="D112" s="163">
        <v>10270</v>
      </c>
      <c r="E112" s="163">
        <v>1738</v>
      </c>
      <c r="F112" s="163">
        <v>5078</v>
      </c>
      <c r="G112" s="163">
        <v>5984</v>
      </c>
      <c r="H112" s="163">
        <v>7349</v>
      </c>
      <c r="I112" s="164">
        <v>0.2281082887700534</v>
      </c>
      <c r="J112" s="165">
        <v>-0.28442064264849076</v>
      </c>
      <c r="K112" s="163">
        <v>1365</v>
      </c>
      <c r="L112" s="163">
        <v>-2921</v>
      </c>
      <c r="M112" s="164">
        <v>2.5062844682321879E-3</v>
      </c>
      <c r="N112" s="166"/>
    </row>
    <row r="113" spans="1:14" x14ac:dyDescent="0.25">
      <c r="A113" s="161"/>
      <c r="B113" s="162" t="s">
        <v>116</v>
      </c>
      <c r="C113" s="163">
        <v>7124</v>
      </c>
      <c r="D113" s="163">
        <v>2375</v>
      </c>
      <c r="E113" s="163">
        <v>274</v>
      </c>
      <c r="F113" s="163">
        <v>4995</v>
      </c>
      <c r="G113" s="163">
        <v>4070</v>
      </c>
      <c r="H113" s="163">
        <v>7615</v>
      </c>
      <c r="I113" s="164">
        <v>0.87100737100737091</v>
      </c>
      <c r="J113" s="165">
        <v>2.2063157894736842</v>
      </c>
      <c r="K113" s="163">
        <v>3545</v>
      </c>
      <c r="L113" s="163">
        <v>5240</v>
      </c>
      <c r="M113" s="164">
        <v>2.5970004389152417E-3</v>
      </c>
      <c r="N113" s="79"/>
    </row>
    <row r="114" spans="1:14" x14ac:dyDescent="0.25">
      <c r="A114" s="161"/>
      <c r="B114" s="162" t="s">
        <v>123</v>
      </c>
      <c r="C114" s="163">
        <v>1392</v>
      </c>
      <c r="D114" s="163">
        <v>1551</v>
      </c>
      <c r="E114" s="163">
        <v>711</v>
      </c>
      <c r="F114" s="163">
        <v>3898</v>
      </c>
      <c r="G114" s="163">
        <v>3172</v>
      </c>
      <c r="H114" s="163">
        <v>4236</v>
      </c>
      <c r="I114" s="164">
        <v>0.33543505674653207</v>
      </c>
      <c r="J114" s="165">
        <v>1.7311411992263057</v>
      </c>
      <c r="K114" s="163">
        <v>1064</v>
      </c>
      <c r="L114" s="163">
        <v>2685</v>
      </c>
      <c r="M114" s="164">
        <v>1.4446347812534423E-3</v>
      </c>
      <c r="N114" s="79"/>
    </row>
    <row r="115" spans="1:14" x14ac:dyDescent="0.25">
      <c r="A115" s="161"/>
      <c r="B115" s="162" t="s">
        <v>119</v>
      </c>
      <c r="C115" s="163">
        <v>2708</v>
      </c>
      <c r="D115" s="163">
        <v>2532</v>
      </c>
      <c r="E115" s="163">
        <v>419</v>
      </c>
      <c r="F115" s="163">
        <v>2267</v>
      </c>
      <c r="G115" s="163">
        <v>3491</v>
      </c>
      <c r="H115" s="163">
        <v>3622</v>
      </c>
      <c r="I115" s="164">
        <v>3.7525064451446655E-2</v>
      </c>
      <c r="J115" s="165">
        <v>0.43048973143759883</v>
      </c>
      <c r="K115" s="163">
        <v>131</v>
      </c>
      <c r="L115" s="163">
        <v>1090</v>
      </c>
      <c r="M115" s="164">
        <v>1.2352377662181227E-3</v>
      </c>
      <c r="N115" s="79"/>
    </row>
    <row r="116" spans="1:14" x14ac:dyDescent="0.25">
      <c r="A116" s="161"/>
      <c r="B116" s="162" t="s">
        <v>128</v>
      </c>
      <c r="C116" s="163">
        <v>773</v>
      </c>
      <c r="D116" s="163">
        <v>940</v>
      </c>
      <c r="E116" s="163">
        <v>0</v>
      </c>
      <c r="F116" s="163">
        <v>1469</v>
      </c>
      <c r="G116" s="163">
        <v>1847</v>
      </c>
      <c r="H116" s="163">
        <v>405</v>
      </c>
      <c r="I116" s="164">
        <v>-0.78072550081212777</v>
      </c>
      <c r="J116" s="165">
        <v>-0.56914893617021278</v>
      </c>
      <c r="K116" s="163">
        <v>-1442</v>
      </c>
      <c r="L116" s="163">
        <v>-535</v>
      </c>
      <c r="M116" s="164">
        <v>1.381201809272059E-4</v>
      </c>
      <c r="N116" s="79"/>
    </row>
    <row r="117" spans="1:14" x14ac:dyDescent="0.25">
      <c r="A117" s="161" t="s">
        <v>144</v>
      </c>
      <c r="B117" s="162" t="s">
        <v>131</v>
      </c>
      <c r="C117" s="163">
        <v>2102</v>
      </c>
      <c r="D117" s="163">
        <v>2170</v>
      </c>
      <c r="E117" s="163">
        <v>0</v>
      </c>
      <c r="F117" s="163">
        <v>980</v>
      </c>
      <c r="G117" s="163">
        <v>1434</v>
      </c>
      <c r="H117" s="163">
        <v>662</v>
      </c>
      <c r="I117" s="164">
        <v>-0.53835425383542534</v>
      </c>
      <c r="J117" s="165">
        <v>-0.69493087557603683</v>
      </c>
      <c r="K117" s="163">
        <v>-772</v>
      </c>
      <c r="L117" s="163">
        <v>-1508</v>
      </c>
      <c r="M117" s="164">
        <v>2.2576681425632173E-4</v>
      </c>
      <c r="N117" s="79"/>
    </row>
    <row r="118" spans="1:14" x14ac:dyDescent="0.25">
      <c r="A118" s="161" t="s">
        <v>145</v>
      </c>
      <c r="B118" s="168" t="s">
        <v>145</v>
      </c>
      <c r="C118" s="169">
        <v>18896</v>
      </c>
      <c r="D118" s="169">
        <v>13838</v>
      </c>
      <c r="E118" s="169">
        <v>893</v>
      </c>
      <c r="F118" s="169">
        <v>15214</v>
      </c>
      <c r="G118" s="169">
        <v>22621</v>
      </c>
      <c r="H118" s="169">
        <v>17178</v>
      </c>
      <c r="I118" s="170">
        <v>-0.24061712567967819</v>
      </c>
      <c r="J118" s="171">
        <v>0.24136435901141784</v>
      </c>
      <c r="K118" s="169">
        <v>-5443</v>
      </c>
      <c r="L118" s="169">
        <v>3340</v>
      </c>
      <c r="M118" s="170">
        <v>5.8583418962161547E-3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50471</v>
      </c>
      <c r="D120" s="176">
        <v>47646</v>
      </c>
      <c r="E120" s="176">
        <v>14807</v>
      </c>
      <c r="F120" s="176">
        <v>56046</v>
      </c>
      <c r="G120" s="176">
        <v>55991</v>
      </c>
      <c r="H120" s="176">
        <v>53169</v>
      </c>
      <c r="I120" s="177">
        <v>-5.0400957296708349E-2</v>
      </c>
      <c r="J120" s="177">
        <v>0.11591739075683161</v>
      </c>
      <c r="K120" s="176">
        <v>-2822</v>
      </c>
      <c r="L120" s="176">
        <v>5523</v>
      </c>
      <c r="M120" s="177">
        <v>1.8132621974613853E-2</v>
      </c>
      <c r="N120" s="79"/>
    </row>
    <row r="121" spans="1:14" x14ac:dyDescent="0.25">
      <c r="A121" s="161" t="s">
        <v>96</v>
      </c>
      <c r="B121" s="157" t="s">
        <v>97</v>
      </c>
      <c r="C121" s="158">
        <v>22770</v>
      </c>
      <c r="D121" s="158">
        <v>22096</v>
      </c>
      <c r="E121" s="158">
        <v>9442</v>
      </c>
      <c r="F121" s="158">
        <v>25866</v>
      </c>
      <c r="G121" s="158">
        <v>26745</v>
      </c>
      <c r="H121" s="158">
        <v>29114</v>
      </c>
      <c r="I121" s="159">
        <v>8.8577304169003446E-2</v>
      </c>
      <c r="J121" s="160">
        <v>0.31761404779145552</v>
      </c>
      <c r="K121" s="158">
        <v>2369</v>
      </c>
      <c r="L121" s="158">
        <v>7018</v>
      </c>
      <c r="M121" s="159">
        <v>9.9289653025053642E-3</v>
      </c>
      <c r="N121" s="79"/>
    </row>
    <row r="122" spans="1:14" x14ac:dyDescent="0.25">
      <c r="A122" s="161" t="s">
        <v>103</v>
      </c>
      <c r="B122" s="162" t="s">
        <v>103</v>
      </c>
      <c r="C122" s="163">
        <v>11203</v>
      </c>
      <c r="D122" s="163">
        <v>9417</v>
      </c>
      <c r="E122" s="163">
        <v>3606</v>
      </c>
      <c r="F122" s="163">
        <v>11650</v>
      </c>
      <c r="G122" s="163">
        <v>8893</v>
      </c>
      <c r="H122" s="163">
        <v>9954</v>
      </c>
      <c r="I122" s="164">
        <v>0.11930732036433156</v>
      </c>
      <c r="J122" s="165">
        <v>5.702453010512909E-2</v>
      </c>
      <c r="K122" s="163">
        <v>1061</v>
      </c>
      <c r="L122" s="163">
        <v>537</v>
      </c>
      <c r="M122" s="164">
        <v>3.3946871134553271E-3</v>
      </c>
      <c r="N122" s="79"/>
    </row>
    <row r="123" spans="1:14" x14ac:dyDescent="0.25">
      <c r="A123" s="161" t="s">
        <v>100</v>
      </c>
      <c r="B123" s="162" t="s">
        <v>100</v>
      </c>
      <c r="C123" s="163">
        <v>11567</v>
      </c>
      <c r="D123" s="163">
        <v>12679</v>
      </c>
      <c r="E123" s="163">
        <v>5836</v>
      </c>
      <c r="F123" s="163">
        <v>14216</v>
      </c>
      <c r="G123" s="163">
        <v>17852</v>
      </c>
      <c r="H123" s="163">
        <v>19160</v>
      </c>
      <c r="I123" s="164">
        <v>7.3269101501232337E-2</v>
      </c>
      <c r="J123" s="165">
        <v>0.51116018613455316</v>
      </c>
      <c r="K123" s="163">
        <v>1308</v>
      </c>
      <c r="L123" s="163">
        <v>6481</v>
      </c>
      <c r="M123" s="164">
        <v>6.534278189050037E-3</v>
      </c>
      <c r="N123" s="79"/>
    </row>
    <row r="124" spans="1:14" x14ac:dyDescent="0.25">
      <c r="A124" s="161"/>
      <c r="B124" s="157" t="s">
        <v>107</v>
      </c>
      <c r="C124" s="158">
        <v>27701</v>
      </c>
      <c r="D124" s="158">
        <v>25550</v>
      </c>
      <c r="E124" s="158">
        <v>5365</v>
      </c>
      <c r="F124" s="158">
        <v>30180</v>
      </c>
      <c r="G124" s="158">
        <v>29246</v>
      </c>
      <c r="H124" s="158">
        <v>24055</v>
      </c>
      <c r="I124" s="159">
        <v>-0.1774943582028311</v>
      </c>
      <c r="J124" s="160">
        <v>-5.8512720156555731E-2</v>
      </c>
      <c r="K124" s="158">
        <v>-5191</v>
      </c>
      <c r="L124" s="158">
        <v>-1495</v>
      </c>
      <c r="M124" s="159">
        <v>8.2036566721084888E-3</v>
      </c>
      <c r="N124" s="79"/>
    </row>
    <row r="125" spans="1:14" s="56" customFormat="1" x14ac:dyDescent="0.25">
      <c r="A125" s="161"/>
      <c r="B125" s="162" t="s">
        <v>110</v>
      </c>
      <c r="C125" s="163">
        <v>3312</v>
      </c>
      <c r="D125" s="163">
        <v>3126</v>
      </c>
      <c r="E125" s="163">
        <v>586</v>
      </c>
      <c r="F125" s="163">
        <v>2705</v>
      </c>
      <c r="G125" s="163">
        <v>3283</v>
      </c>
      <c r="H125" s="163">
        <v>2998</v>
      </c>
      <c r="I125" s="164">
        <v>-8.6810843740481314E-2</v>
      </c>
      <c r="J125" s="165">
        <v>-4.0946896992962278E-2</v>
      </c>
      <c r="K125" s="163">
        <v>-285</v>
      </c>
      <c r="L125" s="163">
        <v>-128</v>
      </c>
      <c r="M125" s="164">
        <v>1.0224303763450944E-3</v>
      </c>
      <c r="N125" s="166"/>
    </row>
    <row r="126" spans="1:14" s="56" customFormat="1" x14ac:dyDescent="0.25">
      <c r="A126" s="161"/>
      <c r="B126" s="162" t="s">
        <v>113</v>
      </c>
      <c r="C126" s="163">
        <v>3784</v>
      </c>
      <c r="D126" s="163">
        <v>3469</v>
      </c>
      <c r="E126" s="163">
        <v>688</v>
      </c>
      <c r="F126" s="163">
        <v>4788</v>
      </c>
      <c r="G126" s="163">
        <v>4616</v>
      </c>
      <c r="H126" s="163">
        <v>4412</v>
      </c>
      <c r="I126" s="164">
        <v>-4.4194107452339648E-2</v>
      </c>
      <c r="J126" s="165">
        <v>0.27183626405304118</v>
      </c>
      <c r="K126" s="163">
        <v>-204</v>
      </c>
      <c r="L126" s="163">
        <v>943</v>
      </c>
      <c r="M126" s="164">
        <v>1.504657378397117E-3</v>
      </c>
      <c r="N126" s="166"/>
    </row>
    <row r="127" spans="1:14" x14ac:dyDescent="0.25">
      <c r="A127" s="161"/>
      <c r="B127" s="162" t="s">
        <v>116</v>
      </c>
      <c r="C127" s="163">
        <v>1444</v>
      </c>
      <c r="D127" s="163">
        <v>1784</v>
      </c>
      <c r="E127" s="163">
        <v>204</v>
      </c>
      <c r="F127" s="163">
        <v>2465</v>
      </c>
      <c r="G127" s="163">
        <v>2852</v>
      </c>
      <c r="H127" s="163">
        <v>2022</v>
      </c>
      <c r="I127" s="164">
        <v>-0.29102384291725103</v>
      </c>
      <c r="J127" s="165">
        <v>0.13340807174887903</v>
      </c>
      <c r="K127" s="163">
        <v>-830</v>
      </c>
      <c r="L127" s="163">
        <v>238</v>
      </c>
      <c r="M127" s="164">
        <v>6.8957779218471683E-4</v>
      </c>
      <c r="N127" s="79"/>
    </row>
    <row r="128" spans="1:14" x14ac:dyDescent="0.25">
      <c r="A128" s="161"/>
      <c r="B128" s="162" t="s">
        <v>123</v>
      </c>
      <c r="C128" s="163">
        <v>400</v>
      </c>
      <c r="D128" s="163">
        <v>367</v>
      </c>
      <c r="E128" s="163">
        <v>129</v>
      </c>
      <c r="F128" s="163">
        <v>765</v>
      </c>
      <c r="G128" s="163">
        <v>827</v>
      </c>
      <c r="H128" s="163">
        <v>704</v>
      </c>
      <c r="I128" s="164">
        <v>-0.14873035066505447</v>
      </c>
      <c r="J128" s="165">
        <v>0.91825613079019064</v>
      </c>
      <c r="K128" s="163">
        <v>-123</v>
      </c>
      <c r="L128" s="163">
        <v>337</v>
      </c>
      <c r="M128" s="164">
        <v>2.4009038857469864E-4</v>
      </c>
      <c r="N128" s="79"/>
    </row>
    <row r="129" spans="1:14" x14ac:dyDescent="0.25">
      <c r="A129" s="161"/>
      <c r="B129" s="162" t="s">
        <v>119</v>
      </c>
      <c r="C129" s="163">
        <v>451</v>
      </c>
      <c r="D129" s="163">
        <v>523</v>
      </c>
      <c r="E129" s="163">
        <v>98</v>
      </c>
      <c r="F129" s="163">
        <v>472</v>
      </c>
      <c r="G129" s="163">
        <v>961</v>
      </c>
      <c r="H129" s="163">
        <v>532</v>
      </c>
      <c r="I129" s="164">
        <v>-0.44640998959417277</v>
      </c>
      <c r="J129" s="165">
        <v>1.7208413001912115E-2</v>
      </c>
      <c r="K129" s="163">
        <v>-429</v>
      </c>
      <c r="L129" s="163">
        <v>9</v>
      </c>
      <c r="M129" s="164">
        <v>1.8143194136610748E-4</v>
      </c>
      <c r="N129" s="79"/>
    </row>
    <row r="130" spans="1:14" x14ac:dyDescent="0.25">
      <c r="A130" s="161"/>
      <c r="B130" s="162" t="s">
        <v>128</v>
      </c>
      <c r="C130" s="163">
        <v>591</v>
      </c>
      <c r="D130" s="163">
        <v>317</v>
      </c>
      <c r="E130" s="163">
        <v>18</v>
      </c>
      <c r="F130" s="163">
        <v>369</v>
      </c>
      <c r="G130" s="163">
        <v>445</v>
      </c>
      <c r="H130" s="163">
        <v>252</v>
      </c>
      <c r="I130" s="164">
        <v>-0.43370786516853932</v>
      </c>
      <c r="J130" s="165">
        <v>-0.20504731861198733</v>
      </c>
      <c r="K130" s="163">
        <v>-193</v>
      </c>
      <c r="L130" s="163">
        <v>-65</v>
      </c>
      <c r="M130" s="164">
        <v>8.5941445910261443E-5</v>
      </c>
      <c r="N130" s="79"/>
    </row>
    <row r="131" spans="1:14" x14ac:dyDescent="0.25">
      <c r="A131" s="161" t="s">
        <v>144</v>
      </c>
      <c r="B131" s="162" t="s">
        <v>131</v>
      </c>
      <c r="C131" s="163">
        <v>1311</v>
      </c>
      <c r="D131" s="163">
        <v>649</v>
      </c>
      <c r="E131" s="163">
        <v>49</v>
      </c>
      <c r="F131" s="163">
        <v>541</v>
      </c>
      <c r="G131" s="163">
        <v>635</v>
      </c>
      <c r="H131" s="163">
        <v>655</v>
      </c>
      <c r="I131" s="164">
        <v>3.1496062992125928E-2</v>
      </c>
      <c r="J131" s="165">
        <v>9.244992295839749E-3</v>
      </c>
      <c r="K131" s="163">
        <v>20</v>
      </c>
      <c r="L131" s="163">
        <v>6</v>
      </c>
      <c r="M131" s="164">
        <v>2.2337955186992558E-4</v>
      </c>
      <c r="N131" s="79"/>
    </row>
    <row r="132" spans="1:14" x14ac:dyDescent="0.25">
      <c r="A132" s="161" t="s">
        <v>145</v>
      </c>
      <c r="B132" s="168" t="s">
        <v>145</v>
      </c>
      <c r="C132" s="169">
        <v>16408</v>
      </c>
      <c r="D132" s="169">
        <v>15315</v>
      </c>
      <c r="E132" s="169">
        <v>3593</v>
      </c>
      <c r="F132" s="169">
        <v>18075</v>
      </c>
      <c r="G132" s="169">
        <v>15627</v>
      </c>
      <c r="H132" s="169">
        <v>12480</v>
      </c>
      <c r="I132" s="170">
        <v>-0.2013822230754464</v>
      </c>
      <c r="J132" s="171">
        <v>-0.18511263467189032</v>
      </c>
      <c r="K132" s="169">
        <v>-3147</v>
      </c>
      <c r="L132" s="169">
        <v>-2835</v>
      </c>
      <c r="M132" s="170">
        <v>4.2561477974605664E-3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148693</v>
      </c>
      <c r="D134" s="176">
        <v>145313</v>
      </c>
      <c r="E134" s="176">
        <v>30656</v>
      </c>
      <c r="F134" s="176">
        <v>153023</v>
      </c>
      <c r="G134" s="176">
        <v>164389</v>
      </c>
      <c r="H134" s="176">
        <v>162641</v>
      </c>
      <c r="I134" s="177">
        <v>-1.0633314881166034E-2</v>
      </c>
      <c r="J134" s="177">
        <v>0.11924604130394401</v>
      </c>
      <c r="K134" s="176">
        <v>-1748</v>
      </c>
      <c r="L134" s="176">
        <v>17328</v>
      </c>
      <c r="M134" s="177">
        <v>5.5466677397979489E-2</v>
      </c>
      <c r="N134" s="79"/>
    </row>
    <row r="135" spans="1:14" x14ac:dyDescent="0.25">
      <c r="A135" s="161" t="s">
        <v>96</v>
      </c>
      <c r="B135" s="157" t="s">
        <v>97</v>
      </c>
      <c r="C135" s="158">
        <v>7212</v>
      </c>
      <c r="D135" s="158">
        <v>6884</v>
      </c>
      <c r="E135" s="158">
        <v>6163</v>
      </c>
      <c r="F135" s="158">
        <v>3929</v>
      </c>
      <c r="G135" s="158">
        <v>4428</v>
      </c>
      <c r="H135" s="158">
        <v>5701</v>
      </c>
      <c r="I135" s="159">
        <v>0.28748870822041561</v>
      </c>
      <c r="J135" s="160">
        <v>-0.17184776292852988</v>
      </c>
      <c r="K135" s="158">
        <v>1273</v>
      </c>
      <c r="L135" s="158">
        <v>-1183</v>
      </c>
      <c r="M135" s="159">
        <v>1.9442546949777796E-3</v>
      </c>
      <c r="N135" s="79"/>
    </row>
    <row r="136" spans="1:14" x14ac:dyDescent="0.25">
      <c r="A136" s="161" t="s">
        <v>103</v>
      </c>
      <c r="B136" s="162" t="s">
        <v>103</v>
      </c>
      <c r="C136" s="163">
        <v>4514</v>
      </c>
      <c r="D136" s="163">
        <v>2534</v>
      </c>
      <c r="E136" s="163">
        <v>4984</v>
      </c>
      <c r="F136" s="163">
        <v>1849</v>
      </c>
      <c r="G136" s="163">
        <v>1747</v>
      </c>
      <c r="H136" s="163">
        <v>1477</v>
      </c>
      <c r="I136" s="164">
        <v>-0.15455065827132231</v>
      </c>
      <c r="J136" s="165">
        <v>-0.41712707182320441</v>
      </c>
      <c r="K136" s="163">
        <v>-270</v>
      </c>
      <c r="L136" s="163">
        <v>-1057</v>
      </c>
      <c r="M136" s="164">
        <v>5.0371236352958785E-4</v>
      </c>
      <c r="N136" s="79"/>
    </row>
    <row r="137" spans="1:14" x14ac:dyDescent="0.25">
      <c r="A137" s="161" t="s">
        <v>100</v>
      </c>
      <c r="B137" s="162" t="s">
        <v>100</v>
      </c>
      <c r="C137" s="163">
        <v>2698</v>
      </c>
      <c r="D137" s="163">
        <v>4350</v>
      </c>
      <c r="E137" s="163">
        <v>1179</v>
      </c>
      <c r="F137" s="163">
        <v>2080</v>
      </c>
      <c r="G137" s="163">
        <v>2681</v>
      </c>
      <c r="H137" s="163">
        <v>4224</v>
      </c>
      <c r="I137" s="164">
        <v>0.57553151809026493</v>
      </c>
      <c r="J137" s="165">
        <v>-2.8965517241379302E-2</v>
      </c>
      <c r="K137" s="163">
        <v>1543</v>
      </c>
      <c r="L137" s="163">
        <v>-126</v>
      </c>
      <c r="M137" s="164">
        <v>1.4405423314481918E-3</v>
      </c>
      <c r="N137" s="79"/>
    </row>
    <row r="138" spans="1:14" x14ac:dyDescent="0.25">
      <c r="A138" s="161"/>
      <c r="B138" s="157" t="s">
        <v>107</v>
      </c>
      <c r="C138" s="158">
        <v>141481</v>
      </c>
      <c r="D138" s="158">
        <v>138429</v>
      </c>
      <c r="E138" s="158">
        <v>24493</v>
      </c>
      <c r="F138" s="158">
        <v>149094</v>
      </c>
      <c r="G138" s="158">
        <v>159961</v>
      </c>
      <c r="H138" s="158">
        <v>156940</v>
      </c>
      <c r="I138" s="159">
        <v>-1.8885853426772736E-2</v>
      </c>
      <c r="J138" s="160">
        <v>0.13372198022090753</v>
      </c>
      <c r="K138" s="158">
        <v>-3021</v>
      </c>
      <c r="L138" s="158">
        <v>18511</v>
      </c>
      <c r="M138" s="159">
        <v>5.3522422703001712E-2</v>
      </c>
      <c r="N138" s="79"/>
    </row>
    <row r="139" spans="1:14" s="56" customFormat="1" x14ac:dyDescent="0.25">
      <c r="A139" s="161"/>
      <c r="B139" s="162" t="s">
        <v>110</v>
      </c>
      <c r="C139" s="163">
        <v>71959</v>
      </c>
      <c r="D139" s="163">
        <v>66892</v>
      </c>
      <c r="E139" s="163">
        <v>10487</v>
      </c>
      <c r="F139" s="163">
        <v>58033</v>
      </c>
      <c r="G139" s="163">
        <v>64734</v>
      </c>
      <c r="H139" s="163">
        <v>69290</v>
      </c>
      <c r="I139" s="164">
        <v>7.0380325640312602E-2</v>
      </c>
      <c r="J139" s="165">
        <v>3.5848830951384247E-2</v>
      </c>
      <c r="K139" s="163">
        <v>4556</v>
      </c>
      <c r="L139" s="163">
        <v>2398</v>
      </c>
      <c r="M139" s="164">
        <v>2.3630487250484188E-2</v>
      </c>
      <c r="N139" s="166"/>
    </row>
    <row r="140" spans="1:14" s="56" customFormat="1" x14ac:dyDescent="0.25">
      <c r="A140" s="161"/>
      <c r="B140" s="162" t="s">
        <v>113</v>
      </c>
      <c r="C140" s="163">
        <v>11185</v>
      </c>
      <c r="D140" s="163">
        <v>10620</v>
      </c>
      <c r="E140" s="163">
        <v>4663</v>
      </c>
      <c r="F140" s="163">
        <v>19260</v>
      </c>
      <c r="G140" s="163">
        <v>19377</v>
      </c>
      <c r="H140" s="163">
        <v>20409</v>
      </c>
      <c r="I140" s="164">
        <v>5.3259018423904569E-2</v>
      </c>
      <c r="J140" s="165">
        <v>0.92175141242937864</v>
      </c>
      <c r="K140" s="163">
        <v>1032</v>
      </c>
      <c r="L140" s="163">
        <v>9789</v>
      </c>
      <c r="M140" s="164">
        <v>6.9602340062798638E-3</v>
      </c>
      <c r="N140" s="166"/>
    </row>
    <row r="141" spans="1:14" x14ac:dyDescent="0.25">
      <c r="A141" s="161"/>
      <c r="B141" s="162" t="s">
        <v>116</v>
      </c>
      <c r="C141" s="163">
        <v>7754</v>
      </c>
      <c r="D141" s="163">
        <v>5968</v>
      </c>
      <c r="E141" s="163">
        <v>480</v>
      </c>
      <c r="F141" s="163">
        <v>12685</v>
      </c>
      <c r="G141" s="163">
        <v>10572</v>
      </c>
      <c r="H141" s="163">
        <v>7982</v>
      </c>
      <c r="I141" s="164">
        <v>-0.24498675747256904</v>
      </c>
      <c r="J141" s="165">
        <v>0.33746648793565681</v>
      </c>
      <c r="K141" s="163">
        <v>-2590</v>
      </c>
      <c r="L141" s="163">
        <v>2014</v>
      </c>
      <c r="M141" s="164">
        <v>2.7221611954591539E-3</v>
      </c>
      <c r="N141" s="79"/>
    </row>
    <row r="142" spans="1:14" x14ac:dyDescent="0.25">
      <c r="A142" s="161"/>
      <c r="B142" s="162" t="s">
        <v>123</v>
      </c>
      <c r="C142" s="163">
        <v>2907</v>
      </c>
      <c r="D142" s="163">
        <v>2361</v>
      </c>
      <c r="E142" s="163">
        <v>659</v>
      </c>
      <c r="F142" s="163">
        <v>3763</v>
      </c>
      <c r="G142" s="163">
        <v>5727</v>
      </c>
      <c r="H142" s="163">
        <v>3398</v>
      </c>
      <c r="I142" s="164">
        <v>-0.40667015889645541</v>
      </c>
      <c r="J142" s="165">
        <v>0.43922066920796277</v>
      </c>
      <c r="K142" s="163">
        <v>-2329</v>
      </c>
      <c r="L142" s="163">
        <v>1037</v>
      </c>
      <c r="M142" s="164">
        <v>1.158845369853446E-3</v>
      </c>
      <c r="N142" s="79"/>
    </row>
    <row r="143" spans="1:14" x14ac:dyDescent="0.25">
      <c r="A143" s="161"/>
      <c r="B143" s="162" t="s">
        <v>119</v>
      </c>
      <c r="C143" s="163">
        <v>3078</v>
      </c>
      <c r="D143" s="163">
        <v>2799</v>
      </c>
      <c r="E143" s="163">
        <v>395</v>
      </c>
      <c r="F143" s="163">
        <v>3088</v>
      </c>
      <c r="G143" s="163">
        <v>3416</v>
      </c>
      <c r="H143" s="163">
        <v>2752</v>
      </c>
      <c r="I143" s="164">
        <v>-0.19437939110070257</v>
      </c>
      <c r="J143" s="165">
        <v>-1.6791711325473413E-2</v>
      </c>
      <c r="K143" s="163">
        <v>-664</v>
      </c>
      <c r="L143" s="163">
        <v>-47</v>
      </c>
      <c r="M143" s="164">
        <v>9.3853515533745828E-4</v>
      </c>
      <c r="N143" s="79"/>
    </row>
    <row r="144" spans="1:14" x14ac:dyDescent="0.25">
      <c r="A144" s="161"/>
      <c r="B144" s="162" t="s">
        <v>128</v>
      </c>
      <c r="C144" s="163">
        <v>2365</v>
      </c>
      <c r="D144" s="163">
        <v>2411</v>
      </c>
      <c r="E144" s="163">
        <v>11</v>
      </c>
      <c r="F144" s="163">
        <v>5248</v>
      </c>
      <c r="G144" s="163">
        <v>4889</v>
      </c>
      <c r="H144" s="163">
        <v>3947</v>
      </c>
      <c r="I144" s="164">
        <v>-0.19267743914911029</v>
      </c>
      <c r="J144" s="165">
        <v>0.63708004977187893</v>
      </c>
      <c r="K144" s="163">
        <v>-942</v>
      </c>
      <c r="L144" s="163">
        <v>1536</v>
      </c>
      <c r="M144" s="164">
        <v>1.3460749484436583E-3</v>
      </c>
      <c r="N144" s="79"/>
    </row>
    <row r="145" spans="1:14" x14ac:dyDescent="0.25">
      <c r="A145" s="161" t="s">
        <v>144</v>
      </c>
      <c r="B145" s="162" t="s">
        <v>131</v>
      </c>
      <c r="C145" s="163">
        <v>9560</v>
      </c>
      <c r="D145" s="163">
        <v>6286</v>
      </c>
      <c r="E145" s="163">
        <v>300</v>
      </c>
      <c r="F145" s="163">
        <v>2952</v>
      </c>
      <c r="G145" s="163">
        <v>3991</v>
      </c>
      <c r="H145" s="163">
        <v>3568</v>
      </c>
      <c r="I145" s="164">
        <v>-0.10598847406664991</v>
      </c>
      <c r="J145" s="165">
        <v>-0.43238943684377984</v>
      </c>
      <c r="K145" s="163">
        <v>-423</v>
      </c>
      <c r="L145" s="163">
        <v>-2718</v>
      </c>
      <c r="M145" s="164">
        <v>1.2168217420944953E-3</v>
      </c>
      <c r="N145" s="79"/>
    </row>
    <row r="146" spans="1:14" x14ac:dyDescent="0.25">
      <c r="A146" s="161" t="s">
        <v>145</v>
      </c>
      <c r="B146" s="168" t="s">
        <v>145</v>
      </c>
      <c r="C146" s="169">
        <v>32673</v>
      </c>
      <c r="D146" s="169">
        <v>41092</v>
      </c>
      <c r="E146" s="169">
        <v>7498</v>
      </c>
      <c r="F146" s="169">
        <v>44065</v>
      </c>
      <c r="G146" s="169">
        <v>47255</v>
      </c>
      <c r="H146" s="169">
        <v>45594</v>
      </c>
      <c r="I146" s="170">
        <v>-3.5149719606390906E-2</v>
      </c>
      <c r="J146" s="171">
        <v>0.10955903825562152</v>
      </c>
      <c r="K146" s="169">
        <v>-1661</v>
      </c>
      <c r="L146" s="169">
        <v>4502</v>
      </c>
      <c r="M146" s="170">
        <v>1.5549263035049445E-2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68768</v>
      </c>
      <c r="D148" s="176">
        <v>55519</v>
      </c>
      <c r="E148" s="176">
        <v>7882</v>
      </c>
      <c r="F148" s="176">
        <v>60220</v>
      </c>
      <c r="G148" s="176">
        <v>70417</v>
      </c>
      <c r="H148" s="176">
        <v>61573</v>
      </c>
      <c r="I148" s="177">
        <v>-0.12559467174119887</v>
      </c>
      <c r="J148" s="177">
        <v>0.10904375078801842</v>
      </c>
      <c r="K148" s="176">
        <v>-8844</v>
      </c>
      <c r="L148" s="176">
        <v>6054</v>
      </c>
      <c r="M148" s="177">
        <v>2.0998700988224317E-2</v>
      </c>
      <c r="N148" s="79"/>
    </row>
    <row r="149" spans="1:14" x14ac:dyDescent="0.25">
      <c r="A149" s="161" t="s">
        <v>96</v>
      </c>
      <c r="B149" s="157" t="s">
        <v>97</v>
      </c>
      <c r="C149" s="158">
        <v>22855</v>
      </c>
      <c r="D149" s="158">
        <v>13498</v>
      </c>
      <c r="E149" s="158">
        <v>3462</v>
      </c>
      <c r="F149" s="158">
        <v>18451</v>
      </c>
      <c r="G149" s="158">
        <v>21112</v>
      </c>
      <c r="H149" s="158">
        <v>21321</v>
      </c>
      <c r="I149" s="159">
        <v>9.899583175445148E-3</v>
      </c>
      <c r="J149" s="160">
        <v>0.57956734331012005</v>
      </c>
      <c r="K149" s="158">
        <v>209</v>
      </c>
      <c r="L149" s="158">
        <v>7823</v>
      </c>
      <c r="M149" s="159">
        <v>7.2712601914789055E-3</v>
      </c>
      <c r="N149" s="79"/>
    </row>
    <row r="150" spans="1:14" x14ac:dyDescent="0.25">
      <c r="A150" s="161" t="s">
        <v>103</v>
      </c>
      <c r="B150" s="162" t="s">
        <v>103</v>
      </c>
      <c r="C150" s="163">
        <v>9927</v>
      </c>
      <c r="D150" s="163">
        <v>2226</v>
      </c>
      <c r="E150" s="163">
        <v>2817</v>
      </c>
      <c r="F150" s="163">
        <v>10605</v>
      </c>
      <c r="G150" s="163">
        <v>17147</v>
      </c>
      <c r="H150" s="163">
        <v>13978</v>
      </c>
      <c r="I150" s="164">
        <v>-0.1848136700297428</v>
      </c>
      <c r="J150" s="165">
        <v>5.2794249775381852</v>
      </c>
      <c r="K150" s="163">
        <v>-3169</v>
      </c>
      <c r="L150" s="163">
        <v>11752</v>
      </c>
      <c r="M150" s="164">
        <v>4.7670219481493427E-3</v>
      </c>
      <c r="N150" s="79"/>
    </row>
    <row r="151" spans="1:14" x14ac:dyDescent="0.25">
      <c r="A151" s="161" t="s">
        <v>100</v>
      </c>
      <c r="B151" s="162" t="s">
        <v>100</v>
      </c>
      <c r="C151" s="163">
        <v>12928</v>
      </c>
      <c r="D151" s="163">
        <v>11272</v>
      </c>
      <c r="E151" s="163">
        <v>645</v>
      </c>
      <c r="F151" s="163">
        <v>7846</v>
      </c>
      <c r="G151" s="163">
        <v>3965</v>
      </c>
      <c r="H151" s="163">
        <v>7343</v>
      </c>
      <c r="I151" s="164">
        <v>0.85195460277427482</v>
      </c>
      <c r="J151" s="165">
        <v>-0.34856281050390348</v>
      </c>
      <c r="K151" s="163">
        <v>3378</v>
      </c>
      <c r="L151" s="163">
        <v>-3929</v>
      </c>
      <c r="M151" s="164">
        <v>2.5042382433295624E-3</v>
      </c>
      <c r="N151" s="79"/>
    </row>
    <row r="152" spans="1:14" x14ac:dyDescent="0.25">
      <c r="A152" s="161"/>
      <c r="B152" s="157" t="s">
        <v>107</v>
      </c>
      <c r="C152" s="158">
        <v>45913</v>
      </c>
      <c r="D152" s="158">
        <v>42021</v>
      </c>
      <c r="E152" s="158">
        <v>4420</v>
      </c>
      <c r="F152" s="158">
        <v>41769</v>
      </c>
      <c r="G152" s="158">
        <v>49305</v>
      </c>
      <c r="H152" s="158">
        <v>40252</v>
      </c>
      <c r="I152" s="159">
        <v>-0.183612209715039</v>
      </c>
      <c r="J152" s="160">
        <v>-4.2097998619737731E-2</v>
      </c>
      <c r="K152" s="158">
        <v>-9053</v>
      </c>
      <c r="L152" s="158">
        <v>-1769</v>
      </c>
      <c r="M152" s="159">
        <v>1.3727440796745411E-2</v>
      </c>
      <c r="N152" s="79"/>
    </row>
    <row r="153" spans="1:14" s="56" customFormat="1" x14ac:dyDescent="0.25">
      <c r="A153" s="161"/>
      <c r="B153" s="162" t="s">
        <v>110</v>
      </c>
      <c r="C153" s="163">
        <v>13764</v>
      </c>
      <c r="D153" s="163">
        <v>10792</v>
      </c>
      <c r="E153" s="163">
        <v>2079</v>
      </c>
      <c r="F153" s="163">
        <v>14245</v>
      </c>
      <c r="G153" s="163">
        <v>16290</v>
      </c>
      <c r="H153" s="163">
        <v>7390</v>
      </c>
      <c r="I153" s="164">
        <v>-0.54634745242480043</v>
      </c>
      <c r="J153" s="165">
        <v>-0.3152335063009637</v>
      </c>
      <c r="K153" s="163">
        <v>-8900</v>
      </c>
      <c r="L153" s="163">
        <v>-3402</v>
      </c>
      <c r="M153" s="164">
        <v>2.5202670050667939E-3</v>
      </c>
      <c r="N153" s="166"/>
    </row>
    <row r="154" spans="1:14" s="56" customFormat="1" x14ac:dyDescent="0.25">
      <c r="A154" s="161"/>
      <c r="B154" s="162" t="s">
        <v>113</v>
      </c>
      <c r="C154" s="163">
        <v>17803</v>
      </c>
      <c r="D154" s="163">
        <v>16588</v>
      </c>
      <c r="E154" s="163">
        <v>1171</v>
      </c>
      <c r="F154" s="163">
        <v>13580</v>
      </c>
      <c r="G154" s="163">
        <v>13070</v>
      </c>
      <c r="H154" s="163">
        <v>12790</v>
      </c>
      <c r="I154" s="164">
        <v>-2.1423106350420773E-2</v>
      </c>
      <c r="J154" s="165">
        <v>-0.22896069447793588</v>
      </c>
      <c r="K154" s="163">
        <v>-280</v>
      </c>
      <c r="L154" s="163">
        <v>-3798</v>
      </c>
      <c r="M154" s="164">
        <v>4.3618694174295388E-3</v>
      </c>
      <c r="N154" s="166"/>
    </row>
    <row r="155" spans="1:14" x14ac:dyDescent="0.25">
      <c r="A155" s="161"/>
      <c r="B155" s="162" t="s">
        <v>116</v>
      </c>
      <c r="C155" s="163">
        <v>4220</v>
      </c>
      <c r="D155" s="163">
        <v>4018</v>
      </c>
      <c r="E155" s="163">
        <v>108</v>
      </c>
      <c r="F155" s="163">
        <v>4633</v>
      </c>
      <c r="G155" s="163">
        <v>6488</v>
      </c>
      <c r="H155" s="163">
        <v>8597</v>
      </c>
      <c r="I155" s="164">
        <v>0.32506165228113448</v>
      </c>
      <c r="J155" s="165">
        <v>1.1396217023394724</v>
      </c>
      <c r="K155" s="163">
        <v>2109</v>
      </c>
      <c r="L155" s="163">
        <v>4579</v>
      </c>
      <c r="M155" s="164">
        <v>2.9318992479782447E-3</v>
      </c>
      <c r="N155" s="79"/>
    </row>
    <row r="156" spans="1:14" x14ac:dyDescent="0.25">
      <c r="A156" s="161"/>
      <c r="B156" s="162" t="s">
        <v>123</v>
      </c>
      <c r="C156" s="163">
        <v>680</v>
      </c>
      <c r="D156" s="163">
        <v>822</v>
      </c>
      <c r="E156" s="163">
        <v>43</v>
      </c>
      <c r="F156" s="163">
        <v>1120</v>
      </c>
      <c r="G156" s="163">
        <v>1366</v>
      </c>
      <c r="H156" s="163">
        <v>1147</v>
      </c>
      <c r="I156" s="164">
        <v>-0.1603221083455344</v>
      </c>
      <c r="J156" s="165">
        <v>0.39537712895377131</v>
      </c>
      <c r="K156" s="163">
        <v>-219</v>
      </c>
      <c r="L156" s="163">
        <v>325</v>
      </c>
      <c r="M156" s="164">
        <v>3.9116999388519791E-4</v>
      </c>
      <c r="N156" s="79"/>
    </row>
    <row r="157" spans="1:14" x14ac:dyDescent="0.25">
      <c r="A157" s="161"/>
      <c r="B157" s="162" t="s">
        <v>119</v>
      </c>
      <c r="C157" s="163">
        <v>1491</v>
      </c>
      <c r="D157" s="163">
        <v>1746</v>
      </c>
      <c r="E157" s="163">
        <v>118</v>
      </c>
      <c r="F157" s="163">
        <v>1820</v>
      </c>
      <c r="G157" s="163">
        <v>1243</v>
      </c>
      <c r="H157" s="163">
        <v>1428</v>
      </c>
      <c r="I157" s="164">
        <v>0.14883346741753822</v>
      </c>
      <c r="J157" s="165">
        <v>-0.18213058419243988</v>
      </c>
      <c r="K157" s="163">
        <v>185</v>
      </c>
      <c r="L157" s="163">
        <v>-318</v>
      </c>
      <c r="M157" s="164">
        <v>4.8700152682481482E-4</v>
      </c>
      <c r="N157" s="79"/>
    </row>
    <row r="158" spans="1:14" x14ac:dyDescent="0.25">
      <c r="A158" s="161"/>
      <c r="B158" s="162" t="s">
        <v>128</v>
      </c>
      <c r="C158" s="163">
        <v>221</v>
      </c>
      <c r="D158" s="163">
        <v>98</v>
      </c>
      <c r="E158" s="163">
        <v>6</v>
      </c>
      <c r="F158" s="163">
        <v>573</v>
      </c>
      <c r="G158" s="163">
        <v>458</v>
      </c>
      <c r="H158" s="163">
        <v>395</v>
      </c>
      <c r="I158" s="164">
        <v>-0.13755458515283847</v>
      </c>
      <c r="J158" s="165">
        <v>3.0306122448979593</v>
      </c>
      <c r="K158" s="163">
        <v>-63</v>
      </c>
      <c r="L158" s="163">
        <v>297</v>
      </c>
      <c r="M158" s="164">
        <v>1.347098060894971E-4</v>
      </c>
      <c r="N158" s="79"/>
    </row>
    <row r="159" spans="1:14" x14ac:dyDescent="0.25">
      <c r="A159" s="161" t="s">
        <v>144</v>
      </c>
      <c r="B159" s="162" t="s">
        <v>131</v>
      </c>
      <c r="C159" s="163">
        <v>862</v>
      </c>
      <c r="D159" s="163">
        <v>866</v>
      </c>
      <c r="E159" s="163">
        <v>41</v>
      </c>
      <c r="F159" s="163">
        <v>795</v>
      </c>
      <c r="G159" s="163">
        <v>740</v>
      </c>
      <c r="H159" s="163">
        <v>492</v>
      </c>
      <c r="I159" s="164">
        <v>-0.33513513513513515</v>
      </c>
      <c r="J159" s="165">
        <v>-0.43187066974595845</v>
      </c>
      <c r="K159" s="163">
        <v>-248</v>
      </c>
      <c r="L159" s="163">
        <v>-374</v>
      </c>
      <c r="M159" s="164">
        <v>1.6779044201527233E-4</v>
      </c>
      <c r="N159" s="79"/>
    </row>
    <row r="160" spans="1:14" x14ac:dyDescent="0.25">
      <c r="A160" s="161" t="s">
        <v>145</v>
      </c>
      <c r="B160" s="168" t="s">
        <v>145</v>
      </c>
      <c r="C160" s="169">
        <v>6872</v>
      </c>
      <c r="D160" s="169">
        <v>7091</v>
      </c>
      <c r="E160" s="169">
        <v>854</v>
      </c>
      <c r="F160" s="169">
        <v>5003</v>
      </c>
      <c r="G160" s="169">
        <v>9650</v>
      </c>
      <c r="H160" s="169">
        <v>8013</v>
      </c>
      <c r="I160" s="170">
        <v>-0.16963730569948188</v>
      </c>
      <c r="J160" s="171">
        <v>0.1300239740516147</v>
      </c>
      <c r="K160" s="169">
        <v>-1637</v>
      </c>
      <c r="L160" s="169">
        <v>922</v>
      </c>
      <c r="M160" s="170">
        <v>2.7327333574560515E-3</v>
      </c>
      <c r="N160" s="79"/>
    </row>
    <row r="161" spans="1:16" ht="6" customHeight="1" x14ac:dyDescent="0.25">
      <c r="A161" s="161"/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1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7570E8-1457-4F98-A75A-208AFD1917A6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3" spans="1:14" ht="42" customHeight="1" thickBot="1" x14ac:dyDescent="0.3">
      <c r="B3" s="263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63"/>
      <c r="D3" s="263"/>
      <c r="E3" s="263"/>
      <c r="F3" s="263"/>
      <c r="G3" s="263"/>
      <c r="H3" s="263"/>
      <c r="I3" s="263"/>
      <c r="J3" s="263"/>
      <c r="K3" s="263"/>
      <c r="L3" s="263"/>
      <c r="M3" s="263"/>
    </row>
    <row r="4" spans="1:14" ht="6" customHeight="1" x14ac:dyDescent="0.25"/>
    <row r="5" spans="1:14" ht="15.75" x14ac:dyDescent="0.25">
      <c r="B5" s="143"/>
      <c r="C5" s="298" t="s">
        <v>43</v>
      </c>
      <c r="D5" s="299"/>
      <c r="E5" s="299"/>
      <c r="F5" s="299"/>
      <c r="G5" s="299"/>
      <c r="H5" s="299"/>
      <c r="I5" s="299"/>
      <c r="J5" s="299"/>
      <c r="K5" s="299"/>
      <c r="L5" s="299"/>
      <c r="M5" s="299"/>
    </row>
    <row r="6" spans="1:14" s="144" customFormat="1" ht="72" customHeight="1" x14ac:dyDescent="0.25">
      <c r="B6" s="145"/>
      <c r="C6" s="172" t="s">
        <v>251</v>
      </c>
      <c r="D6" s="172" t="s">
        <v>252</v>
      </c>
      <c r="E6" s="172" t="s">
        <v>253</v>
      </c>
      <c r="F6" s="172" t="s">
        <v>254</v>
      </c>
      <c r="G6" s="172" t="s">
        <v>255</v>
      </c>
      <c r="H6" s="172" t="s">
        <v>256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31702320</v>
      </c>
      <c r="D8" s="176">
        <v>31179964</v>
      </c>
      <c r="E8" s="176">
        <v>9716391</v>
      </c>
      <c r="F8" s="176">
        <v>28587017</v>
      </c>
      <c r="G8" s="176">
        <v>31577415</v>
      </c>
      <c r="H8" s="176">
        <v>33142771</v>
      </c>
      <c r="I8" s="177">
        <f>IFERROR(H8/G8-1,"-")</f>
        <v>4.957201214855611E-2</v>
      </c>
      <c r="J8" s="177">
        <f>IFERROR(H8/D8-1,"-")</f>
        <v>6.2950906550116592E-2</v>
      </c>
      <c r="K8" s="176">
        <f>H8-G8</f>
        <v>1565356</v>
      </c>
      <c r="L8" s="176">
        <f>H8-D8</f>
        <v>1962807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4344185</v>
      </c>
      <c r="D9" s="158">
        <v>4318664</v>
      </c>
      <c r="E9" s="158">
        <v>1585605</v>
      </c>
      <c r="F9" s="158">
        <v>3852092</v>
      </c>
      <c r="G9" s="158">
        <v>3978716</v>
      </c>
      <c r="H9" s="158">
        <v>3956479</v>
      </c>
      <c r="I9" s="159">
        <f>IFERROR(H9/G9-1,"-")</f>
        <v>-5.5889890105249584E-3</v>
      </c>
      <c r="J9" s="160">
        <f t="shared" ref="J9:J20" si="0">IFERROR(H9/D9-1,"-")</f>
        <v>-8.3865056415595163E-2</v>
      </c>
      <c r="K9" s="158">
        <f t="shared" ref="K9:K19" si="1">H9-G9</f>
        <v>-22237</v>
      </c>
      <c r="L9" s="158">
        <f t="shared" ref="L9:L20" si="2">H9-D9</f>
        <v>-362185</v>
      </c>
      <c r="M9" s="159">
        <f>H9/H$8</f>
        <v>0.11937683182857584</v>
      </c>
      <c r="N9" s="79"/>
    </row>
    <row r="10" spans="1:14" x14ac:dyDescent="0.25">
      <c r="A10" s="161" t="s">
        <v>103</v>
      </c>
      <c r="B10" s="162" t="s">
        <v>103</v>
      </c>
      <c r="C10" s="163">
        <v>1340044</v>
      </c>
      <c r="D10" s="163">
        <v>1221805</v>
      </c>
      <c r="E10" s="163">
        <v>526363</v>
      </c>
      <c r="F10" s="163">
        <v>1129251</v>
      </c>
      <c r="G10" s="163">
        <v>1231008</v>
      </c>
      <c r="H10" s="163">
        <v>1248169</v>
      </c>
      <c r="I10" s="164">
        <f>IFERROR(H10/G10-1,"-")</f>
        <v>1.3940608022043666E-2</v>
      </c>
      <c r="J10" s="165">
        <f t="shared" si="0"/>
        <v>2.1577911368835467E-2</v>
      </c>
      <c r="K10" s="163">
        <f t="shared" si="1"/>
        <v>17161</v>
      </c>
      <c r="L10" s="163">
        <f t="shared" si="2"/>
        <v>26364</v>
      </c>
      <c r="M10" s="164">
        <f>H10/H$8</f>
        <v>3.7660369436218838E-2</v>
      </c>
      <c r="N10" s="79"/>
    </row>
    <row r="11" spans="1:14" x14ac:dyDescent="0.25">
      <c r="A11" s="161" t="s">
        <v>100</v>
      </c>
      <c r="B11" s="162" t="s">
        <v>100</v>
      </c>
      <c r="C11" s="163">
        <v>3004141</v>
      </c>
      <c r="D11" s="163">
        <v>3096859</v>
      </c>
      <c r="E11" s="163">
        <v>1059242</v>
      </c>
      <c r="F11" s="163">
        <v>2722841</v>
      </c>
      <c r="G11" s="163">
        <v>2747708</v>
      </c>
      <c r="H11" s="163">
        <v>2708310</v>
      </c>
      <c r="I11" s="164">
        <f>IFERROR(H11/G11-1,"-")</f>
        <v>-1.4338495939160922E-2</v>
      </c>
      <c r="J11" s="165">
        <f t="shared" si="0"/>
        <v>-0.12546551199134348</v>
      </c>
      <c r="K11" s="163">
        <f t="shared" si="1"/>
        <v>-39398</v>
      </c>
      <c r="L11" s="163">
        <f t="shared" si="2"/>
        <v>-388549</v>
      </c>
      <c r="M11" s="164">
        <f>H11/H$8</f>
        <v>8.1716462392356998E-2</v>
      </c>
      <c r="N11" s="79"/>
    </row>
    <row r="12" spans="1:14" x14ac:dyDescent="0.25">
      <c r="A12" s="1"/>
      <c r="B12" s="157" t="s">
        <v>107</v>
      </c>
      <c r="C12" s="158">
        <v>27358135</v>
      </c>
      <c r="D12" s="158">
        <v>26861300</v>
      </c>
      <c r="E12" s="158">
        <v>8130786</v>
      </c>
      <c r="F12" s="158">
        <v>24734925</v>
      </c>
      <c r="G12" s="158">
        <v>27598699</v>
      </c>
      <c r="H12" s="158">
        <v>29186292</v>
      </c>
      <c r="I12" s="159">
        <f>IFERROR(H12/G12-1,"-")</f>
        <v>5.7524197064506621E-2</v>
      </c>
      <c r="J12" s="160">
        <f t="shared" si="0"/>
        <v>8.6555453384609127E-2</v>
      </c>
      <c r="K12" s="158">
        <f t="shared" si="1"/>
        <v>1587593</v>
      </c>
      <c r="L12" s="158">
        <f t="shared" si="2"/>
        <v>2324992</v>
      </c>
      <c r="M12" s="159">
        <f>H12/H$8</f>
        <v>0.88062316817142416</v>
      </c>
      <c r="N12" s="79"/>
    </row>
    <row r="13" spans="1:14" s="56" customFormat="1" x14ac:dyDescent="0.25">
      <c r="A13" s="161"/>
      <c r="B13" s="162" t="s">
        <v>110</v>
      </c>
      <c r="C13" s="163">
        <v>11826567</v>
      </c>
      <c r="D13" s="163">
        <v>12141781</v>
      </c>
      <c r="E13" s="163">
        <v>3163601</v>
      </c>
      <c r="F13" s="163">
        <v>11614607</v>
      </c>
      <c r="G13" s="163">
        <v>12780108</v>
      </c>
      <c r="H13" s="163">
        <v>13589317</v>
      </c>
      <c r="I13" s="164">
        <f t="shared" ref="I13:I20" si="3">IFERROR(H13/G13-1,"-")</f>
        <v>6.3317853025968152E-2</v>
      </c>
      <c r="J13" s="165">
        <f t="shared" si="0"/>
        <v>0.11921941270395164</v>
      </c>
      <c r="K13" s="163">
        <f t="shared" si="1"/>
        <v>809209</v>
      </c>
      <c r="L13" s="163">
        <f t="shared" si="2"/>
        <v>1447536</v>
      </c>
      <c r="M13" s="164">
        <f t="shared" ref="M13:M20" si="4">H13/H$8</f>
        <v>0.41002356139744622</v>
      </c>
      <c r="N13" s="166"/>
    </row>
    <row r="14" spans="1:14" s="56" customFormat="1" x14ac:dyDescent="0.25">
      <c r="A14" s="161"/>
      <c r="B14" s="162" t="s">
        <v>113</v>
      </c>
      <c r="C14" s="163">
        <v>4731730</v>
      </c>
      <c r="D14" s="163">
        <v>4020432</v>
      </c>
      <c r="E14" s="163">
        <v>1217121</v>
      </c>
      <c r="F14" s="163">
        <v>2838477</v>
      </c>
      <c r="G14" s="163">
        <v>3230831</v>
      </c>
      <c r="H14" s="163">
        <v>3383396</v>
      </c>
      <c r="I14" s="164">
        <f t="shared" si="3"/>
        <v>4.7221597168035201E-2</v>
      </c>
      <c r="J14" s="165">
        <f t="shared" si="0"/>
        <v>-0.15844963924274802</v>
      </c>
      <c r="K14" s="163">
        <f t="shared" si="1"/>
        <v>152565</v>
      </c>
      <c r="L14" s="163">
        <f t="shared" si="2"/>
        <v>-637036</v>
      </c>
      <c r="M14" s="164">
        <f t="shared" si="4"/>
        <v>0.10208548947219893</v>
      </c>
      <c r="N14" s="166"/>
    </row>
    <row r="15" spans="1:14" x14ac:dyDescent="0.25">
      <c r="A15" s="161"/>
      <c r="B15" s="162" t="s">
        <v>116</v>
      </c>
      <c r="C15" s="163">
        <v>1074796</v>
      </c>
      <c r="D15" s="163">
        <v>1106611</v>
      </c>
      <c r="E15" s="163">
        <v>368376</v>
      </c>
      <c r="F15" s="163">
        <v>1172673</v>
      </c>
      <c r="G15" s="163">
        <v>1415965</v>
      </c>
      <c r="H15" s="163">
        <v>1479728</v>
      </c>
      <c r="I15" s="164">
        <f t="shared" si="3"/>
        <v>4.5031480297888615E-2</v>
      </c>
      <c r="J15" s="165">
        <f t="shared" si="0"/>
        <v>0.33717087576393157</v>
      </c>
      <c r="K15" s="163">
        <f t="shared" si="1"/>
        <v>63763</v>
      </c>
      <c r="L15" s="163">
        <f t="shared" si="2"/>
        <v>373117</v>
      </c>
      <c r="M15" s="164">
        <f t="shared" si="4"/>
        <v>4.4647081561164578E-2</v>
      </c>
      <c r="N15" s="79"/>
    </row>
    <row r="16" spans="1:14" x14ac:dyDescent="0.25">
      <c r="A16" s="161"/>
      <c r="B16" s="162" t="s">
        <v>123</v>
      </c>
      <c r="C16" s="163">
        <v>1110124</v>
      </c>
      <c r="D16" s="163">
        <v>1034714</v>
      </c>
      <c r="E16" s="163">
        <v>291181</v>
      </c>
      <c r="F16" s="163">
        <v>1198675</v>
      </c>
      <c r="G16" s="163">
        <v>1216207</v>
      </c>
      <c r="H16" s="163">
        <v>1269760</v>
      </c>
      <c r="I16" s="164">
        <f t="shared" si="3"/>
        <v>4.4032800337442612E-2</v>
      </c>
      <c r="J16" s="165">
        <f t="shared" si="0"/>
        <v>0.22716035542188462</v>
      </c>
      <c r="K16" s="163">
        <f t="shared" si="1"/>
        <v>53553</v>
      </c>
      <c r="L16" s="163">
        <f t="shared" si="2"/>
        <v>235046</v>
      </c>
      <c r="M16" s="164">
        <f t="shared" si="4"/>
        <v>3.831182371564526E-2</v>
      </c>
      <c r="N16" s="79"/>
    </row>
    <row r="17" spans="1:14" x14ac:dyDescent="0.25">
      <c r="A17" s="161"/>
      <c r="B17" s="162" t="s">
        <v>119</v>
      </c>
      <c r="C17" s="163">
        <v>1007558</v>
      </c>
      <c r="D17" s="163">
        <v>974238</v>
      </c>
      <c r="E17" s="163">
        <v>424045</v>
      </c>
      <c r="F17" s="163">
        <v>1019020</v>
      </c>
      <c r="G17" s="163">
        <v>1058652</v>
      </c>
      <c r="H17" s="163">
        <v>1086204</v>
      </c>
      <c r="I17" s="164">
        <f t="shared" si="3"/>
        <v>2.6025549472347809E-2</v>
      </c>
      <c r="J17" s="165">
        <f t="shared" si="0"/>
        <v>0.11492674274663894</v>
      </c>
      <c r="K17" s="163">
        <f t="shared" si="1"/>
        <v>27552</v>
      </c>
      <c r="L17" s="163">
        <f t="shared" si="2"/>
        <v>111966</v>
      </c>
      <c r="M17" s="164">
        <f t="shared" si="4"/>
        <v>3.2773481734523643E-2</v>
      </c>
      <c r="N17" s="79"/>
    </row>
    <row r="18" spans="1:14" x14ac:dyDescent="0.25">
      <c r="A18" s="161"/>
      <c r="B18" s="162" t="s">
        <v>128</v>
      </c>
      <c r="C18" s="163">
        <v>491558</v>
      </c>
      <c r="D18" s="163">
        <v>522744</v>
      </c>
      <c r="E18" s="163">
        <v>240659</v>
      </c>
      <c r="F18" s="163">
        <v>426084</v>
      </c>
      <c r="G18" s="163">
        <v>464724</v>
      </c>
      <c r="H18" s="163">
        <v>450882</v>
      </c>
      <c r="I18" s="164">
        <f t="shared" si="3"/>
        <v>-2.9785421024091763E-2</v>
      </c>
      <c r="J18" s="165">
        <f t="shared" si="0"/>
        <v>-0.13747073137137877</v>
      </c>
      <c r="K18" s="163">
        <f t="shared" si="1"/>
        <v>-13842</v>
      </c>
      <c r="L18" s="163">
        <f t="shared" si="2"/>
        <v>-71862</v>
      </c>
      <c r="M18" s="164">
        <f t="shared" si="4"/>
        <v>1.3604233635141733E-2</v>
      </c>
      <c r="N18" s="79"/>
    </row>
    <row r="19" spans="1:14" x14ac:dyDescent="0.25">
      <c r="A19" s="161" t="s">
        <v>144</v>
      </c>
      <c r="B19" s="162" t="s">
        <v>131</v>
      </c>
      <c r="C19" s="163">
        <v>810508</v>
      </c>
      <c r="D19" s="163">
        <v>709037</v>
      </c>
      <c r="E19" s="163">
        <v>350868</v>
      </c>
      <c r="F19" s="163">
        <v>344430</v>
      </c>
      <c r="G19" s="163">
        <v>449818</v>
      </c>
      <c r="H19" s="163">
        <v>444252</v>
      </c>
      <c r="I19" s="164">
        <f t="shared" si="3"/>
        <v>-1.2373893441347428E-2</v>
      </c>
      <c r="J19" s="165">
        <f t="shared" si="0"/>
        <v>-0.3734431348434567</v>
      </c>
      <c r="K19" s="163">
        <f t="shared" si="1"/>
        <v>-5566</v>
      </c>
      <c r="L19" s="163">
        <f t="shared" si="2"/>
        <v>-264785</v>
      </c>
      <c r="M19" s="164">
        <f t="shared" si="4"/>
        <v>1.3404190011752488E-2</v>
      </c>
      <c r="N19" s="79"/>
    </row>
    <row r="20" spans="1:14" x14ac:dyDescent="0.25">
      <c r="A20" s="161" t="s">
        <v>145</v>
      </c>
      <c r="B20" s="168" t="s">
        <v>145</v>
      </c>
      <c r="C20" s="169">
        <f t="shared" ref="C20:H20" si="5">C12-SUM(C13:C19)</f>
        <v>6305294</v>
      </c>
      <c r="D20" s="169">
        <f t="shared" si="5"/>
        <v>6351743</v>
      </c>
      <c r="E20" s="169">
        <f t="shared" si="5"/>
        <v>2074935</v>
      </c>
      <c r="F20" s="169">
        <f t="shared" si="5"/>
        <v>6120959</v>
      </c>
      <c r="G20" s="169">
        <f t="shared" si="5"/>
        <v>6982394</v>
      </c>
      <c r="H20" s="169">
        <f t="shared" si="5"/>
        <v>7482753</v>
      </c>
      <c r="I20" s="170">
        <f t="shared" si="3"/>
        <v>7.1660092512682683E-2</v>
      </c>
      <c r="J20" s="171">
        <f t="shared" si="0"/>
        <v>0.17806293485111091</v>
      </c>
      <c r="K20" s="169">
        <f>H20-G20</f>
        <v>500359</v>
      </c>
      <c r="L20" s="169">
        <f t="shared" si="2"/>
        <v>1131010</v>
      </c>
      <c r="M20" s="170">
        <f t="shared" si="4"/>
        <v>0.22577330664355133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11739326</v>
      </c>
      <c r="D22" s="176">
        <v>12031379</v>
      </c>
      <c r="E22" s="176">
        <v>3522873</v>
      </c>
      <c r="F22" s="176">
        <v>11523065</v>
      </c>
      <c r="G22" s="176">
        <v>12434677</v>
      </c>
      <c r="H22" s="176">
        <v>12699001</v>
      </c>
      <c r="I22" s="177">
        <f>IFERROR(H22/G22-1,"-")</f>
        <v>2.1257005710723309E-2</v>
      </c>
      <c r="J22" s="177">
        <f>IFERROR(H22/D22-1,"-")</f>
        <v>5.5490064771461345E-2</v>
      </c>
      <c r="K22" s="176">
        <f>H22-G22</f>
        <v>264324</v>
      </c>
      <c r="L22" s="176">
        <f>H22-D22</f>
        <v>667622</v>
      </c>
      <c r="M22" s="177">
        <f>H22/H$8</f>
        <v>0.38316050881804664</v>
      </c>
      <c r="N22" s="79"/>
    </row>
    <row r="23" spans="1:14" x14ac:dyDescent="0.25">
      <c r="A23" s="161" t="s">
        <v>96</v>
      </c>
      <c r="B23" s="157" t="s">
        <v>97</v>
      </c>
      <c r="C23" s="158">
        <v>818740</v>
      </c>
      <c r="D23" s="158">
        <v>957923</v>
      </c>
      <c r="E23" s="158">
        <v>346690</v>
      </c>
      <c r="F23" s="158">
        <v>854322</v>
      </c>
      <c r="G23" s="158">
        <v>758828</v>
      </c>
      <c r="H23" s="158">
        <v>690819</v>
      </c>
      <c r="I23" s="159">
        <f>IFERROR(H23/G23-1,"-")</f>
        <v>-8.9623735550085182E-2</v>
      </c>
      <c r="J23" s="160">
        <f t="shared" ref="J23:J34" si="6">IFERROR(H23/D23-1,"-")</f>
        <v>-0.27883660795283127</v>
      </c>
      <c r="K23" s="158">
        <f t="shared" ref="K23:K33" si="7">H23-G23</f>
        <v>-68009</v>
      </c>
      <c r="L23" s="158">
        <f t="shared" ref="L23:L34" si="8">H23-D23</f>
        <v>-267104</v>
      </c>
      <c r="M23" s="159">
        <f>H23/H$8</f>
        <v>2.0843730899869538E-2</v>
      </c>
      <c r="N23" s="79"/>
    </row>
    <row r="24" spans="1:14" x14ac:dyDescent="0.25">
      <c r="A24" s="161" t="s">
        <v>103</v>
      </c>
      <c r="B24" s="162" t="s">
        <v>103</v>
      </c>
      <c r="C24" s="163">
        <v>301722</v>
      </c>
      <c r="D24" s="163">
        <v>389143</v>
      </c>
      <c r="E24" s="163">
        <v>162914</v>
      </c>
      <c r="F24" s="163">
        <v>262200</v>
      </c>
      <c r="G24" s="163">
        <v>238828</v>
      </c>
      <c r="H24" s="163">
        <v>206904</v>
      </c>
      <c r="I24" s="164">
        <f>IFERROR(H24/G24-1,"-")</f>
        <v>-0.13366941899609763</v>
      </c>
      <c r="J24" s="165">
        <f t="shared" si="6"/>
        <v>-0.4683085652318042</v>
      </c>
      <c r="K24" s="163">
        <f t="shared" si="7"/>
        <v>-31924</v>
      </c>
      <c r="L24" s="163">
        <f t="shared" si="8"/>
        <v>-182239</v>
      </c>
      <c r="M24" s="164">
        <f>H24/H$8</f>
        <v>6.2428093293707999E-3</v>
      </c>
      <c r="N24" s="79"/>
    </row>
    <row r="25" spans="1:14" x14ac:dyDescent="0.25">
      <c r="A25" s="161" t="s">
        <v>100</v>
      </c>
      <c r="B25" s="162" t="s">
        <v>100</v>
      </c>
      <c r="C25" s="163">
        <v>517018</v>
      </c>
      <c r="D25" s="163">
        <v>568780</v>
      </c>
      <c r="E25" s="163">
        <v>183776</v>
      </c>
      <c r="F25" s="163">
        <v>592122</v>
      </c>
      <c r="G25" s="163">
        <v>520000</v>
      </c>
      <c r="H25" s="163">
        <v>483915</v>
      </c>
      <c r="I25" s="164">
        <f>IFERROR(H25/G25-1,"-")</f>
        <v>-6.9394230769230791E-2</v>
      </c>
      <c r="J25" s="165">
        <f t="shared" si="6"/>
        <v>-0.14920531664263859</v>
      </c>
      <c r="K25" s="163">
        <f t="shared" si="7"/>
        <v>-36085</v>
      </c>
      <c r="L25" s="163">
        <f t="shared" si="8"/>
        <v>-84865</v>
      </c>
      <c r="M25" s="164">
        <f>H25/H$8</f>
        <v>1.4600921570498738E-2</v>
      </c>
      <c r="N25" s="79"/>
    </row>
    <row r="26" spans="1:14" x14ac:dyDescent="0.25">
      <c r="A26" s="161"/>
      <c r="B26" s="157" t="s">
        <v>107</v>
      </c>
      <c r="C26" s="158">
        <v>10920586</v>
      </c>
      <c r="D26" s="158">
        <v>11073456</v>
      </c>
      <c r="E26" s="158">
        <v>3176183</v>
      </c>
      <c r="F26" s="158">
        <v>10668743</v>
      </c>
      <c r="G26" s="158">
        <v>11675849</v>
      </c>
      <c r="H26" s="158">
        <v>12008182</v>
      </c>
      <c r="I26" s="159">
        <f>IFERROR(H26/G26-1,"-")</f>
        <v>2.8463283483710633E-2</v>
      </c>
      <c r="J26" s="160">
        <f t="shared" si="6"/>
        <v>8.4411406881464979E-2</v>
      </c>
      <c r="K26" s="158">
        <f t="shared" si="7"/>
        <v>332333</v>
      </c>
      <c r="L26" s="158">
        <f t="shared" si="8"/>
        <v>934726</v>
      </c>
      <c r="M26" s="159">
        <f>H26/H$8</f>
        <v>0.36231677791817707</v>
      </c>
      <c r="N26" s="79"/>
    </row>
    <row r="27" spans="1:14" s="56" customFormat="1" x14ac:dyDescent="0.25">
      <c r="A27" s="161"/>
      <c r="B27" s="162" t="s">
        <v>110</v>
      </c>
      <c r="C27" s="163">
        <v>4966380</v>
      </c>
      <c r="D27" s="163">
        <v>5209815</v>
      </c>
      <c r="E27" s="163">
        <v>1346039</v>
      </c>
      <c r="F27" s="163">
        <v>5350626</v>
      </c>
      <c r="G27" s="163">
        <v>5943152</v>
      </c>
      <c r="H27" s="163">
        <v>6172960</v>
      </c>
      <c r="I27" s="164">
        <f t="shared" ref="I27:I34" si="9">IFERROR(H27/G27-1,"-")</f>
        <v>3.8667696871962809E-2</v>
      </c>
      <c r="J27" s="165">
        <f t="shared" si="6"/>
        <v>0.18487124782741815</v>
      </c>
      <c r="K27" s="163">
        <f t="shared" si="7"/>
        <v>229808</v>
      </c>
      <c r="L27" s="163">
        <f t="shared" si="8"/>
        <v>963145</v>
      </c>
      <c r="M27" s="164">
        <f t="shared" ref="M27:M34" si="10">H27/H$8</f>
        <v>0.18625358754704005</v>
      </c>
      <c r="N27" s="166"/>
    </row>
    <row r="28" spans="1:14" s="56" customFormat="1" x14ac:dyDescent="0.25">
      <c r="A28" s="161"/>
      <c r="B28" s="162" t="s">
        <v>113</v>
      </c>
      <c r="C28" s="163">
        <v>1811866</v>
      </c>
      <c r="D28" s="163">
        <v>1662606</v>
      </c>
      <c r="E28" s="163">
        <v>445822</v>
      </c>
      <c r="F28" s="163">
        <v>1291269</v>
      </c>
      <c r="G28" s="163">
        <v>1359675</v>
      </c>
      <c r="H28" s="163">
        <v>1346792</v>
      </c>
      <c r="I28" s="164">
        <f t="shared" si="9"/>
        <v>-9.475058377921175E-3</v>
      </c>
      <c r="J28" s="165">
        <f t="shared" si="6"/>
        <v>-0.18995119709660613</v>
      </c>
      <c r="K28" s="163">
        <f t="shared" si="7"/>
        <v>-12883</v>
      </c>
      <c r="L28" s="163">
        <f t="shared" si="8"/>
        <v>-315814</v>
      </c>
      <c r="M28" s="164">
        <f t="shared" si="10"/>
        <v>4.0636071135995239E-2</v>
      </c>
      <c r="N28" s="166"/>
    </row>
    <row r="29" spans="1:14" x14ac:dyDescent="0.25">
      <c r="A29" s="161"/>
      <c r="B29" s="162" t="s">
        <v>116</v>
      </c>
      <c r="C29" s="163">
        <v>375161</v>
      </c>
      <c r="D29" s="163">
        <v>397797</v>
      </c>
      <c r="E29" s="163">
        <v>156355</v>
      </c>
      <c r="F29" s="163">
        <v>426028</v>
      </c>
      <c r="G29" s="163">
        <v>501173</v>
      </c>
      <c r="H29" s="163">
        <v>430355</v>
      </c>
      <c r="I29" s="164">
        <f t="shared" si="9"/>
        <v>-0.14130449964383551</v>
      </c>
      <c r="J29" s="165">
        <f t="shared" si="6"/>
        <v>8.184576555378742E-2</v>
      </c>
      <c r="K29" s="163">
        <f t="shared" si="7"/>
        <v>-70818</v>
      </c>
      <c r="L29" s="163">
        <f t="shared" si="8"/>
        <v>32558</v>
      </c>
      <c r="M29" s="164">
        <f t="shared" si="10"/>
        <v>1.2984882887432677E-2</v>
      </c>
      <c r="N29" s="79"/>
    </row>
    <row r="30" spans="1:14" x14ac:dyDescent="0.25">
      <c r="A30" s="161"/>
      <c r="B30" s="162" t="s">
        <v>123</v>
      </c>
      <c r="C30" s="163">
        <v>495832</v>
      </c>
      <c r="D30" s="163">
        <v>464702</v>
      </c>
      <c r="E30" s="163">
        <v>125188</v>
      </c>
      <c r="F30" s="163">
        <v>548206</v>
      </c>
      <c r="G30" s="163">
        <v>513032</v>
      </c>
      <c r="H30" s="163">
        <v>520618</v>
      </c>
      <c r="I30" s="164">
        <f t="shared" si="9"/>
        <v>1.4786602005333105E-2</v>
      </c>
      <c r="J30" s="165">
        <f t="shared" si="6"/>
        <v>0.12032657488024578</v>
      </c>
      <c r="K30" s="163">
        <f t="shared" si="7"/>
        <v>7586</v>
      </c>
      <c r="L30" s="163">
        <f t="shared" si="8"/>
        <v>55916</v>
      </c>
      <c r="M30" s="164">
        <f t="shared" si="10"/>
        <v>1.5708342552286893E-2</v>
      </c>
      <c r="N30" s="79"/>
    </row>
    <row r="31" spans="1:14" x14ac:dyDescent="0.25">
      <c r="A31" s="161"/>
      <c r="B31" s="162" t="s">
        <v>119</v>
      </c>
      <c r="C31" s="163">
        <v>533233</v>
      </c>
      <c r="D31" s="163">
        <v>511817</v>
      </c>
      <c r="E31" s="163">
        <v>212389</v>
      </c>
      <c r="F31" s="163">
        <v>583582</v>
      </c>
      <c r="G31" s="163">
        <v>559371</v>
      </c>
      <c r="H31" s="163">
        <v>571858</v>
      </c>
      <c r="I31" s="164">
        <f t="shared" si="9"/>
        <v>2.2323288121836926E-2</v>
      </c>
      <c r="J31" s="165">
        <f t="shared" si="6"/>
        <v>0.11730950710898624</v>
      </c>
      <c r="K31" s="163">
        <f t="shared" si="7"/>
        <v>12487</v>
      </c>
      <c r="L31" s="163">
        <f t="shared" si="8"/>
        <v>60041</v>
      </c>
      <c r="M31" s="164">
        <f t="shared" si="10"/>
        <v>1.7254381053412825E-2</v>
      </c>
      <c r="N31" s="79"/>
    </row>
    <row r="32" spans="1:14" x14ac:dyDescent="0.25">
      <c r="A32" s="161"/>
      <c r="B32" s="162" t="s">
        <v>128</v>
      </c>
      <c r="C32" s="163">
        <v>188533</v>
      </c>
      <c r="D32" s="163">
        <v>217904</v>
      </c>
      <c r="E32" s="163">
        <v>94601</v>
      </c>
      <c r="F32" s="163">
        <v>157369</v>
      </c>
      <c r="G32" s="163">
        <v>165821</v>
      </c>
      <c r="H32" s="163">
        <v>166145</v>
      </c>
      <c r="I32" s="164">
        <f t="shared" si="9"/>
        <v>1.9539141604500987E-3</v>
      </c>
      <c r="J32" s="165">
        <f t="shared" si="6"/>
        <v>-0.23753120640281955</v>
      </c>
      <c r="K32" s="163">
        <f t="shared" si="7"/>
        <v>324</v>
      </c>
      <c r="L32" s="163">
        <f t="shared" si="8"/>
        <v>-51759</v>
      </c>
      <c r="M32" s="164">
        <f t="shared" si="10"/>
        <v>5.0130087191562834E-3</v>
      </c>
      <c r="N32" s="79"/>
    </row>
    <row r="33" spans="1:14" x14ac:dyDescent="0.25">
      <c r="A33" s="161" t="s">
        <v>144</v>
      </c>
      <c r="B33" s="162" t="s">
        <v>131</v>
      </c>
      <c r="C33" s="163">
        <v>248549</v>
      </c>
      <c r="D33" s="163">
        <v>230887</v>
      </c>
      <c r="E33" s="163">
        <v>105916</v>
      </c>
      <c r="F33" s="163">
        <v>116604</v>
      </c>
      <c r="G33" s="163">
        <v>154312</v>
      </c>
      <c r="H33" s="163">
        <v>142234</v>
      </c>
      <c r="I33" s="164">
        <f t="shared" si="9"/>
        <v>-7.8269998444709388E-2</v>
      </c>
      <c r="J33" s="165">
        <f t="shared" si="6"/>
        <v>-0.38396704881608756</v>
      </c>
      <c r="K33" s="163">
        <f t="shared" si="7"/>
        <v>-12078</v>
      </c>
      <c r="L33" s="163">
        <f t="shared" si="8"/>
        <v>-88653</v>
      </c>
      <c r="M33" s="164">
        <f t="shared" si="10"/>
        <v>4.29155425778973E-3</v>
      </c>
      <c r="N33" s="79"/>
    </row>
    <row r="34" spans="1:14" x14ac:dyDescent="0.25">
      <c r="A34" s="161" t="s">
        <v>145</v>
      </c>
      <c r="B34" s="168" t="s">
        <v>145</v>
      </c>
      <c r="C34" s="169">
        <f t="shared" ref="C34:H34" si="11">C26-SUM(C27:C33)</f>
        <v>2301032</v>
      </c>
      <c r="D34" s="169">
        <f t="shared" si="11"/>
        <v>2377928</v>
      </c>
      <c r="E34" s="169">
        <f t="shared" si="11"/>
        <v>689873</v>
      </c>
      <c r="F34" s="169">
        <f t="shared" si="11"/>
        <v>2195059</v>
      </c>
      <c r="G34" s="169">
        <f t="shared" si="11"/>
        <v>2479313</v>
      </c>
      <c r="H34" s="169">
        <f t="shared" si="11"/>
        <v>2657220</v>
      </c>
      <c r="I34" s="170">
        <f t="shared" si="9"/>
        <v>7.1756571275994663E-2</v>
      </c>
      <c r="J34" s="171">
        <f t="shared" si="6"/>
        <v>0.11745183201509879</v>
      </c>
      <c r="K34" s="169">
        <f>H34-G34</f>
        <v>177907</v>
      </c>
      <c r="L34" s="169">
        <f t="shared" si="8"/>
        <v>279292</v>
      </c>
      <c r="M34" s="170">
        <f t="shared" si="10"/>
        <v>8.0174949765063397E-2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9348136</v>
      </c>
      <c r="D36" s="176">
        <v>9230169</v>
      </c>
      <c r="E36" s="176">
        <v>2617242</v>
      </c>
      <c r="F36" s="176">
        <v>8074932</v>
      </c>
      <c r="G36" s="176">
        <v>8907531</v>
      </c>
      <c r="H36" s="176">
        <v>9180026</v>
      </c>
      <c r="I36" s="177">
        <f>IFERROR(H36/G36-1,"-")</f>
        <v>3.059152979652846E-2</v>
      </c>
      <c r="J36" s="177">
        <f>IFERROR(H36/D36-1,"-")</f>
        <v>-5.4325115823989911E-3</v>
      </c>
      <c r="K36" s="176">
        <f>H36-G36</f>
        <v>272495</v>
      </c>
      <c r="L36" s="176">
        <f>H36-D36</f>
        <v>-50143</v>
      </c>
      <c r="M36" s="177">
        <f>H36/H$8</f>
        <v>0.27698426302375262</v>
      </c>
      <c r="N36" s="79"/>
    </row>
    <row r="37" spans="1:14" x14ac:dyDescent="0.25">
      <c r="A37" s="161" t="s">
        <v>96</v>
      </c>
      <c r="B37" s="157" t="s">
        <v>97</v>
      </c>
      <c r="C37" s="158">
        <v>635129</v>
      </c>
      <c r="D37" s="158">
        <v>574491</v>
      </c>
      <c r="E37" s="158">
        <v>214024</v>
      </c>
      <c r="F37" s="158">
        <v>476529</v>
      </c>
      <c r="G37" s="158">
        <v>531215</v>
      </c>
      <c r="H37" s="158">
        <v>510299</v>
      </c>
      <c r="I37" s="159">
        <f>IFERROR(H37/G37-1,"-")</f>
        <v>-3.9373888162043569E-2</v>
      </c>
      <c r="J37" s="160">
        <f t="shared" ref="J37:J48" si="12">IFERROR(H37/D37-1,"-")</f>
        <v>-0.11173717255796867</v>
      </c>
      <c r="K37" s="158">
        <f t="shared" ref="K37:K47" si="13">H37-G37</f>
        <v>-20916</v>
      </c>
      <c r="L37" s="158">
        <f t="shared" ref="L37:L48" si="14">H37-D37</f>
        <v>-64192</v>
      </c>
      <c r="M37" s="159">
        <f>H37/H$8</f>
        <v>1.53969926051144E-2</v>
      </c>
      <c r="N37" s="79"/>
    </row>
    <row r="38" spans="1:14" x14ac:dyDescent="0.25">
      <c r="A38" s="161" t="s">
        <v>103</v>
      </c>
      <c r="B38" s="162" t="s">
        <v>103</v>
      </c>
      <c r="C38" s="163">
        <v>193828</v>
      </c>
      <c r="D38" s="163">
        <v>197768</v>
      </c>
      <c r="E38" s="163">
        <v>84119</v>
      </c>
      <c r="F38" s="163">
        <v>148779</v>
      </c>
      <c r="G38" s="163">
        <v>203712</v>
      </c>
      <c r="H38" s="163">
        <v>222378</v>
      </c>
      <c r="I38" s="164">
        <f>IFERROR(H38/G38-1,"-")</f>
        <v>9.1629359095193319E-2</v>
      </c>
      <c r="J38" s="165">
        <f t="shared" si="12"/>
        <v>0.12443873629707536</v>
      </c>
      <c r="K38" s="163">
        <f t="shared" si="13"/>
        <v>18666</v>
      </c>
      <c r="L38" s="163">
        <f t="shared" si="14"/>
        <v>24610</v>
      </c>
      <c r="M38" s="164">
        <f>H38/H$8</f>
        <v>6.7096984739145682E-3</v>
      </c>
      <c r="N38" s="79"/>
    </row>
    <row r="39" spans="1:14" x14ac:dyDescent="0.25">
      <c r="A39" s="161" t="s">
        <v>100</v>
      </c>
      <c r="B39" s="162" t="s">
        <v>100</v>
      </c>
      <c r="C39" s="163">
        <v>441301</v>
      </c>
      <c r="D39" s="163">
        <v>376723</v>
      </c>
      <c r="E39" s="163">
        <v>129905</v>
      </c>
      <c r="F39" s="163">
        <v>327750</v>
      </c>
      <c r="G39" s="163">
        <v>327503</v>
      </c>
      <c r="H39" s="163">
        <v>287921</v>
      </c>
      <c r="I39" s="164">
        <f>IFERROR(H39/G39-1,"-")</f>
        <v>-0.12085996158813817</v>
      </c>
      <c r="J39" s="165">
        <f t="shared" si="12"/>
        <v>-0.23572226808556951</v>
      </c>
      <c r="K39" s="163">
        <f t="shared" si="13"/>
        <v>-39582</v>
      </c>
      <c r="L39" s="163">
        <f t="shared" si="14"/>
        <v>-88802</v>
      </c>
      <c r="M39" s="164">
        <f>H39/H$8</f>
        <v>8.6872941311998322E-3</v>
      </c>
      <c r="N39" s="79"/>
    </row>
    <row r="40" spans="1:14" x14ac:dyDescent="0.25">
      <c r="A40" s="161"/>
      <c r="B40" s="157" t="s">
        <v>107</v>
      </c>
      <c r="C40" s="158">
        <v>8713007</v>
      </c>
      <c r="D40" s="158">
        <v>8655678</v>
      </c>
      <c r="E40" s="158">
        <v>2403218</v>
      </c>
      <c r="F40" s="158">
        <v>7598403</v>
      </c>
      <c r="G40" s="158">
        <v>8376316</v>
      </c>
      <c r="H40" s="158">
        <v>8669727</v>
      </c>
      <c r="I40" s="159">
        <f>IFERROR(H40/G40-1,"-")</f>
        <v>3.5028645051117913E-2</v>
      </c>
      <c r="J40" s="160">
        <f t="shared" si="12"/>
        <v>1.6230964229491107E-3</v>
      </c>
      <c r="K40" s="158">
        <f t="shared" si="13"/>
        <v>293411</v>
      </c>
      <c r="L40" s="158">
        <f t="shared" si="14"/>
        <v>14049</v>
      </c>
      <c r="M40" s="159">
        <f>H40/H$8</f>
        <v>0.26158727041863822</v>
      </c>
      <c r="N40" s="79"/>
    </row>
    <row r="41" spans="1:14" s="56" customFormat="1" x14ac:dyDescent="0.25">
      <c r="A41" s="161"/>
      <c r="B41" s="162" t="s">
        <v>110</v>
      </c>
      <c r="C41" s="163">
        <v>4426349</v>
      </c>
      <c r="D41" s="163">
        <v>4719628</v>
      </c>
      <c r="E41" s="163">
        <v>1063896</v>
      </c>
      <c r="F41" s="163">
        <v>3921226</v>
      </c>
      <c r="G41" s="163">
        <v>4275194</v>
      </c>
      <c r="H41" s="163">
        <v>4510953</v>
      </c>
      <c r="I41" s="164">
        <f t="shared" ref="I41:I48" si="15">IFERROR(H41/G41-1,"-")</f>
        <v>5.5145801570642083E-2</v>
      </c>
      <c r="J41" s="165">
        <f t="shared" si="12"/>
        <v>-4.4214289770295401E-2</v>
      </c>
      <c r="K41" s="163">
        <f t="shared" si="13"/>
        <v>235759</v>
      </c>
      <c r="L41" s="163">
        <f t="shared" si="14"/>
        <v>-208675</v>
      </c>
      <c r="M41" s="164">
        <f t="shared" ref="M41:M48" si="16">H41/H$8</f>
        <v>0.13610669427731314</v>
      </c>
      <c r="N41" s="166"/>
    </row>
    <row r="42" spans="1:14" s="56" customFormat="1" x14ac:dyDescent="0.25">
      <c r="A42" s="161"/>
      <c r="B42" s="162" t="s">
        <v>113</v>
      </c>
      <c r="C42" s="163">
        <v>590625</v>
      </c>
      <c r="D42" s="163">
        <v>429683</v>
      </c>
      <c r="E42" s="163">
        <v>125547</v>
      </c>
      <c r="F42" s="163">
        <v>275623</v>
      </c>
      <c r="G42" s="163">
        <v>320696</v>
      </c>
      <c r="H42" s="163">
        <v>316211</v>
      </c>
      <c r="I42" s="164">
        <f t="shared" si="15"/>
        <v>-1.3985207174395664E-2</v>
      </c>
      <c r="J42" s="165">
        <f t="shared" si="12"/>
        <v>-0.26408305657891984</v>
      </c>
      <c r="K42" s="163">
        <f t="shared" si="13"/>
        <v>-4485</v>
      </c>
      <c r="L42" s="163">
        <f t="shared" si="14"/>
        <v>-113472</v>
      </c>
      <c r="M42" s="164">
        <f t="shared" si="16"/>
        <v>9.5408739359783765E-3</v>
      </c>
      <c r="N42" s="166"/>
    </row>
    <row r="43" spans="1:14" x14ac:dyDescent="0.25">
      <c r="A43" s="161"/>
      <c r="B43" s="162" t="s">
        <v>116</v>
      </c>
      <c r="C43" s="163">
        <v>169168</v>
      </c>
      <c r="D43" s="163">
        <v>166344</v>
      </c>
      <c r="E43" s="163">
        <v>62473</v>
      </c>
      <c r="F43" s="163">
        <v>178851</v>
      </c>
      <c r="G43" s="163">
        <v>228793</v>
      </c>
      <c r="H43" s="163">
        <v>225966</v>
      </c>
      <c r="I43" s="164">
        <f t="shared" si="15"/>
        <v>-1.2356147259750094E-2</v>
      </c>
      <c r="J43" s="165">
        <f t="shared" si="12"/>
        <v>0.35842591256672929</v>
      </c>
      <c r="K43" s="163">
        <f t="shared" si="13"/>
        <v>-2827</v>
      </c>
      <c r="L43" s="163">
        <f t="shared" si="14"/>
        <v>59622</v>
      </c>
      <c r="M43" s="164">
        <f t="shared" si="16"/>
        <v>6.817957375984042E-3</v>
      </c>
      <c r="N43" s="79"/>
    </row>
    <row r="44" spans="1:14" x14ac:dyDescent="0.25">
      <c r="A44" s="161"/>
      <c r="B44" s="162" t="s">
        <v>123</v>
      </c>
      <c r="C44" s="163">
        <v>438870</v>
      </c>
      <c r="D44" s="163">
        <v>419302</v>
      </c>
      <c r="E44" s="163">
        <v>107400</v>
      </c>
      <c r="F44" s="163">
        <v>442436</v>
      </c>
      <c r="G44" s="163">
        <v>461221</v>
      </c>
      <c r="H44" s="163">
        <v>460634</v>
      </c>
      <c r="I44" s="164">
        <f t="shared" si="15"/>
        <v>-1.2727087448316521E-3</v>
      </c>
      <c r="J44" s="165">
        <f t="shared" si="12"/>
        <v>9.8573343318181239E-2</v>
      </c>
      <c r="K44" s="163">
        <f t="shared" si="13"/>
        <v>-587</v>
      </c>
      <c r="L44" s="163">
        <f t="shared" si="14"/>
        <v>41332</v>
      </c>
      <c r="M44" s="164">
        <f t="shared" si="16"/>
        <v>1.3898475779227995E-2</v>
      </c>
      <c r="N44" s="79"/>
    </row>
    <row r="45" spans="1:14" x14ac:dyDescent="0.25">
      <c r="A45" s="161"/>
      <c r="B45" s="162" t="s">
        <v>119</v>
      </c>
      <c r="C45" s="163">
        <v>318508</v>
      </c>
      <c r="D45" s="163">
        <v>311765</v>
      </c>
      <c r="E45" s="163">
        <v>120608</v>
      </c>
      <c r="F45" s="163">
        <v>282514</v>
      </c>
      <c r="G45" s="163">
        <v>334986</v>
      </c>
      <c r="H45" s="163">
        <v>332030</v>
      </c>
      <c r="I45" s="164">
        <f t="shared" si="15"/>
        <v>-8.8242493716155224E-3</v>
      </c>
      <c r="J45" s="165">
        <f t="shared" si="12"/>
        <v>6.5000882074639499E-2</v>
      </c>
      <c r="K45" s="163">
        <f t="shared" si="13"/>
        <v>-2956</v>
      </c>
      <c r="L45" s="163">
        <f t="shared" si="14"/>
        <v>20265</v>
      </c>
      <c r="M45" s="164">
        <f t="shared" si="16"/>
        <v>1.0018172590336516E-2</v>
      </c>
      <c r="N45" s="79"/>
    </row>
    <row r="46" spans="1:14" x14ac:dyDescent="0.25">
      <c r="A46" s="161"/>
      <c r="B46" s="162" t="s">
        <v>128</v>
      </c>
      <c r="C46" s="163">
        <v>208345</v>
      </c>
      <c r="D46" s="163">
        <v>195248</v>
      </c>
      <c r="E46" s="163">
        <v>86225</v>
      </c>
      <c r="F46" s="163">
        <v>162789</v>
      </c>
      <c r="G46" s="163">
        <v>166390</v>
      </c>
      <c r="H46" s="163">
        <v>161535</v>
      </c>
      <c r="I46" s="164">
        <f t="shared" si="15"/>
        <v>-2.9178436204098768E-2</v>
      </c>
      <c r="J46" s="165">
        <f t="shared" si="12"/>
        <v>-0.17266758174219454</v>
      </c>
      <c r="K46" s="163">
        <f t="shared" si="13"/>
        <v>-4855</v>
      </c>
      <c r="L46" s="163">
        <f t="shared" si="14"/>
        <v>-33713</v>
      </c>
      <c r="M46" s="164">
        <f t="shared" si="16"/>
        <v>4.873913530042494E-3</v>
      </c>
      <c r="N46" s="79"/>
    </row>
    <row r="47" spans="1:14" x14ac:dyDescent="0.25">
      <c r="A47" s="161" t="s">
        <v>144</v>
      </c>
      <c r="B47" s="162" t="s">
        <v>131</v>
      </c>
      <c r="C47" s="163">
        <v>352245</v>
      </c>
      <c r="D47" s="163">
        <v>306980</v>
      </c>
      <c r="E47" s="163">
        <v>146031</v>
      </c>
      <c r="F47" s="163">
        <v>153047</v>
      </c>
      <c r="G47" s="163">
        <v>186203</v>
      </c>
      <c r="H47" s="163">
        <v>182938</v>
      </c>
      <c r="I47" s="164">
        <f t="shared" si="15"/>
        <v>-1.7534626187547975E-2</v>
      </c>
      <c r="J47" s="165">
        <f t="shared" si="12"/>
        <v>-0.40407192650987034</v>
      </c>
      <c r="K47" s="163">
        <f t="shared" si="13"/>
        <v>-3265</v>
      </c>
      <c r="L47" s="163">
        <f t="shared" si="14"/>
        <v>-124042</v>
      </c>
      <c r="M47" s="164">
        <f t="shared" si="16"/>
        <v>5.5196953809323913E-3</v>
      </c>
      <c r="N47" s="79"/>
    </row>
    <row r="48" spans="1:14" x14ac:dyDescent="0.25">
      <c r="A48" s="161" t="s">
        <v>145</v>
      </c>
      <c r="B48" s="168" t="s">
        <v>145</v>
      </c>
      <c r="C48" s="169">
        <f t="shared" ref="C48:H48" si="17">C40-SUM(C41:C47)</f>
        <v>2208897</v>
      </c>
      <c r="D48" s="169">
        <f t="shared" si="17"/>
        <v>2106728</v>
      </c>
      <c r="E48" s="169">
        <f t="shared" si="17"/>
        <v>691038</v>
      </c>
      <c r="F48" s="169">
        <f t="shared" si="17"/>
        <v>2181917</v>
      </c>
      <c r="G48" s="169">
        <f t="shared" si="17"/>
        <v>2402833</v>
      </c>
      <c r="H48" s="169">
        <f t="shared" si="17"/>
        <v>2479460</v>
      </c>
      <c r="I48" s="170">
        <f t="shared" si="15"/>
        <v>3.189027285708157E-2</v>
      </c>
      <c r="J48" s="171">
        <f t="shared" si="12"/>
        <v>0.17692459586619624</v>
      </c>
      <c r="K48" s="169">
        <f>H48-G48</f>
        <v>76627</v>
      </c>
      <c r="L48" s="169">
        <f t="shared" si="14"/>
        <v>372732</v>
      </c>
      <c r="M48" s="170">
        <f t="shared" si="16"/>
        <v>7.4811487548823247E-2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219030</v>
      </c>
      <c r="D50" s="176">
        <v>212798</v>
      </c>
      <c r="E50" s="176">
        <v>61892</v>
      </c>
      <c r="F50" s="176">
        <v>150269</v>
      </c>
      <c r="G50" s="176">
        <v>162108</v>
      </c>
      <c r="H50" s="176">
        <v>176128</v>
      </c>
      <c r="I50" s="177">
        <f>IFERROR(H50/G50-1,"-")</f>
        <v>8.648555284131576E-2</v>
      </c>
      <c r="J50" s="177">
        <f>IFERROR(H50/D50-1,"-")</f>
        <v>-0.17232304814894872</v>
      </c>
      <c r="K50" s="176">
        <f>H50-G50</f>
        <v>14020</v>
      </c>
      <c r="L50" s="176">
        <f>H50-D50</f>
        <v>-36670</v>
      </c>
      <c r="M50" s="177">
        <f>H50/H$8</f>
        <v>5.314220708944343E-3</v>
      </c>
      <c r="N50" s="79"/>
    </row>
    <row r="51" spans="1:14" x14ac:dyDescent="0.25">
      <c r="A51" s="161" t="s">
        <v>96</v>
      </c>
      <c r="B51" s="157" t="s">
        <v>97</v>
      </c>
      <c r="C51" s="158">
        <v>31303</v>
      </c>
      <c r="D51" s="158">
        <v>29792</v>
      </c>
      <c r="E51" s="158">
        <v>6919</v>
      </c>
      <c r="F51" s="158">
        <v>18299</v>
      </c>
      <c r="G51" s="158">
        <v>36206</v>
      </c>
      <c r="H51" s="158">
        <v>23758</v>
      </c>
      <c r="I51" s="159">
        <f>IFERROR(H51/G51-1,"-")</f>
        <v>-0.3438104181627355</v>
      </c>
      <c r="J51" s="160">
        <f t="shared" ref="J51:J62" si="18">IFERROR(H51/D51-1,"-")</f>
        <v>-0.20253759398496241</v>
      </c>
      <c r="K51" s="158">
        <f t="shared" ref="K51:K61" si="19">H51-G51</f>
        <v>-12448</v>
      </c>
      <c r="L51" s="158">
        <f t="shared" ref="L51:L62" si="20">H51-D51</f>
        <v>-6034</v>
      </c>
      <c r="M51" s="159">
        <f>H51/H$8</f>
        <v>7.1683807005757001E-4</v>
      </c>
      <c r="N51" s="79"/>
    </row>
    <row r="52" spans="1:14" x14ac:dyDescent="0.25">
      <c r="A52" s="161" t="s">
        <v>103</v>
      </c>
      <c r="B52" s="162" t="s">
        <v>103</v>
      </c>
      <c r="C52" s="163">
        <v>17573</v>
      </c>
      <c r="D52" s="163">
        <v>12410</v>
      </c>
      <c r="E52" s="163">
        <v>4981</v>
      </c>
      <c r="F52" s="163">
        <v>5683</v>
      </c>
      <c r="G52" s="163">
        <v>22823</v>
      </c>
      <c r="H52" s="163">
        <v>13336</v>
      </c>
      <c r="I52" s="164">
        <f>IFERROR(H52/G52-1,"-")</f>
        <v>-0.41567716776935548</v>
      </c>
      <c r="J52" s="165">
        <f t="shared" si="18"/>
        <v>7.4617244157937135E-2</v>
      </c>
      <c r="K52" s="163">
        <f t="shared" si="19"/>
        <v>-9487</v>
      </c>
      <c r="L52" s="163">
        <f t="shared" si="20"/>
        <v>926</v>
      </c>
      <c r="M52" s="164">
        <f>H52/H$8</f>
        <v>4.0238035618687403E-4</v>
      </c>
      <c r="N52" s="79"/>
    </row>
    <row r="53" spans="1:14" x14ac:dyDescent="0.25">
      <c r="A53" s="161" t="s">
        <v>100</v>
      </c>
      <c r="B53" s="162" t="s">
        <v>100</v>
      </c>
      <c r="C53" s="163">
        <v>13730</v>
      </c>
      <c r="D53" s="163">
        <v>17382</v>
      </c>
      <c r="E53" s="163">
        <v>1938</v>
      </c>
      <c r="F53" s="163">
        <v>12616</v>
      </c>
      <c r="G53" s="163">
        <v>13383</v>
      </c>
      <c r="H53" s="163">
        <v>10422</v>
      </c>
      <c r="I53" s="164">
        <f>IFERROR(H53/G53-1,"-")</f>
        <v>-0.22125084061869538</v>
      </c>
      <c r="J53" s="165">
        <f t="shared" si="18"/>
        <v>-0.40041422160856055</v>
      </c>
      <c r="K53" s="163">
        <f t="shared" si="19"/>
        <v>-2961</v>
      </c>
      <c r="L53" s="163">
        <f t="shared" si="20"/>
        <v>-6960</v>
      </c>
      <c r="M53" s="164">
        <f>H53/H$8</f>
        <v>3.1445771387069598E-4</v>
      </c>
      <c r="N53" s="79"/>
    </row>
    <row r="54" spans="1:14" x14ac:dyDescent="0.25">
      <c r="A54" s="161"/>
      <c r="B54" s="157" t="s">
        <v>107</v>
      </c>
      <c r="C54" s="158">
        <v>187727</v>
      </c>
      <c r="D54" s="158">
        <v>183006</v>
      </c>
      <c r="E54" s="158">
        <v>54973</v>
      </c>
      <c r="F54" s="158">
        <v>131970</v>
      </c>
      <c r="G54" s="158">
        <v>125902</v>
      </c>
      <c r="H54" s="158">
        <v>152370</v>
      </c>
      <c r="I54" s="159">
        <f>IFERROR(H54/G54-1,"-")</f>
        <v>0.21022700195390076</v>
      </c>
      <c r="J54" s="160">
        <f t="shared" si="18"/>
        <v>-0.16740434739844601</v>
      </c>
      <c r="K54" s="158">
        <f t="shared" si="19"/>
        <v>26468</v>
      </c>
      <c r="L54" s="158">
        <f t="shared" si="20"/>
        <v>-30636</v>
      </c>
      <c r="M54" s="159">
        <f>H54/H$8</f>
        <v>4.597382638886773E-3</v>
      </c>
      <c r="N54" s="79"/>
    </row>
    <row r="55" spans="1:14" s="56" customFormat="1" x14ac:dyDescent="0.25">
      <c r="A55" s="161"/>
      <c r="B55" s="162" t="s">
        <v>110</v>
      </c>
      <c r="C55" s="163">
        <v>61499</v>
      </c>
      <c r="D55" s="163">
        <v>62219</v>
      </c>
      <c r="E55" s="163">
        <v>19382</v>
      </c>
      <c r="F55" s="163">
        <v>59922</v>
      </c>
      <c r="G55" s="163">
        <v>50021</v>
      </c>
      <c r="H55" s="163">
        <v>63858</v>
      </c>
      <c r="I55" s="164">
        <f t="shared" ref="I55:I62" si="21">IFERROR(H55/G55-1,"-")</f>
        <v>0.27662381799644153</v>
      </c>
      <c r="J55" s="165">
        <f t="shared" si="18"/>
        <v>2.6342435590414492E-2</v>
      </c>
      <c r="K55" s="163">
        <f t="shared" si="19"/>
        <v>13837</v>
      </c>
      <c r="L55" s="163">
        <f t="shared" si="20"/>
        <v>1639</v>
      </c>
      <c r="M55" s="164">
        <f t="shared" ref="M55:M62" si="22">H55/H$8</f>
        <v>1.9267550079020248E-3</v>
      </c>
      <c r="N55" s="166"/>
    </row>
    <row r="56" spans="1:14" s="56" customFormat="1" x14ac:dyDescent="0.25">
      <c r="A56" s="161"/>
      <c r="B56" s="162" t="s">
        <v>113</v>
      </c>
      <c r="C56" s="163">
        <v>73996</v>
      </c>
      <c r="D56" s="163">
        <v>60893</v>
      </c>
      <c r="E56" s="163">
        <v>16673</v>
      </c>
      <c r="F56" s="163">
        <v>29530</v>
      </c>
      <c r="G56" s="163">
        <v>29660</v>
      </c>
      <c r="H56" s="163">
        <v>34906</v>
      </c>
      <c r="I56" s="164">
        <f t="shared" si="21"/>
        <v>0.17687120701281178</v>
      </c>
      <c r="J56" s="165">
        <f t="shared" si="18"/>
        <v>-0.42676498119652506</v>
      </c>
      <c r="K56" s="163">
        <f t="shared" si="19"/>
        <v>5246</v>
      </c>
      <c r="L56" s="163">
        <f t="shared" si="20"/>
        <v>-25987</v>
      </c>
      <c r="M56" s="164">
        <f t="shared" si="22"/>
        <v>1.0532010132767715E-3</v>
      </c>
      <c r="N56" s="166"/>
    </row>
    <row r="57" spans="1:14" x14ac:dyDescent="0.25">
      <c r="A57" s="161"/>
      <c r="B57" s="162" t="s">
        <v>116</v>
      </c>
      <c r="C57" s="163">
        <v>4445</v>
      </c>
      <c r="D57" s="163">
        <v>6556</v>
      </c>
      <c r="E57" s="163">
        <v>1432</v>
      </c>
      <c r="F57" s="163">
        <v>5567</v>
      </c>
      <c r="G57" s="163">
        <v>6185</v>
      </c>
      <c r="H57" s="163">
        <v>6199</v>
      </c>
      <c r="I57" s="164">
        <f t="shared" si="21"/>
        <v>2.2635408245756938E-3</v>
      </c>
      <c r="J57" s="165">
        <f t="shared" si="18"/>
        <v>-5.4453935326418512E-2</v>
      </c>
      <c r="K57" s="163">
        <f t="shared" si="19"/>
        <v>14</v>
      </c>
      <c r="L57" s="163">
        <f t="shared" si="20"/>
        <v>-357</v>
      </c>
      <c r="M57" s="164">
        <f t="shared" si="22"/>
        <v>1.8703927924433356E-4</v>
      </c>
      <c r="N57" s="79"/>
    </row>
    <row r="58" spans="1:14" x14ac:dyDescent="0.25">
      <c r="A58" s="161"/>
      <c r="B58" s="162" t="s">
        <v>123</v>
      </c>
      <c r="C58" s="163">
        <v>2989</v>
      </c>
      <c r="D58" s="163">
        <v>3628</v>
      </c>
      <c r="E58" s="163">
        <v>930</v>
      </c>
      <c r="F58" s="163">
        <v>2786</v>
      </c>
      <c r="G58" s="163">
        <v>2547</v>
      </c>
      <c r="H58" s="163">
        <v>4367</v>
      </c>
      <c r="I58" s="164">
        <f t="shared" si="21"/>
        <v>0.71456615626226938</v>
      </c>
      <c r="J58" s="165">
        <f t="shared" si="18"/>
        <v>0.20369349503858869</v>
      </c>
      <c r="K58" s="163">
        <f t="shared" si="19"/>
        <v>1820</v>
      </c>
      <c r="L58" s="163">
        <f t="shared" si="20"/>
        <v>739</v>
      </c>
      <c r="M58" s="164">
        <f t="shared" si="22"/>
        <v>1.3176327350540484E-4</v>
      </c>
      <c r="N58" s="79"/>
    </row>
    <row r="59" spans="1:14" x14ac:dyDescent="0.25">
      <c r="A59" s="161"/>
      <c r="B59" s="162" t="s">
        <v>119</v>
      </c>
      <c r="C59" s="163">
        <v>2854</v>
      </c>
      <c r="D59" s="163">
        <v>4147</v>
      </c>
      <c r="E59" s="163">
        <v>870</v>
      </c>
      <c r="F59" s="163">
        <v>2031</v>
      </c>
      <c r="G59" s="163">
        <v>2374</v>
      </c>
      <c r="H59" s="163">
        <v>2945</v>
      </c>
      <c r="I59" s="164">
        <f t="shared" si="21"/>
        <v>0.24052232518955341</v>
      </c>
      <c r="J59" s="165">
        <f t="shared" si="18"/>
        <v>-0.28984808295153119</v>
      </c>
      <c r="K59" s="163">
        <f t="shared" si="19"/>
        <v>571</v>
      </c>
      <c r="L59" s="163">
        <f t="shared" si="20"/>
        <v>-1202</v>
      </c>
      <c r="M59" s="164">
        <f t="shared" si="22"/>
        <v>8.8857989574860836E-5</v>
      </c>
      <c r="N59" s="79"/>
    </row>
    <row r="60" spans="1:14" x14ac:dyDescent="0.25">
      <c r="A60" s="161"/>
      <c r="B60" s="162" t="s">
        <v>128</v>
      </c>
      <c r="C60" s="163">
        <v>1392</v>
      </c>
      <c r="D60" s="163">
        <v>1501</v>
      </c>
      <c r="E60" s="163">
        <v>713</v>
      </c>
      <c r="F60" s="163">
        <v>377</v>
      </c>
      <c r="G60" s="163">
        <v>665</v>
      </c>
      <c r="H60" s="163">
        <v>491</v>
      </c>
      <c r="I60" s="164">
        <f t="shared" si="21"/>
        <v>-0.26165413533834592</v>
      </c>
      <c r="J60" s="165">
        <f t="shared" si="18"/>
        <v>-0.67288474350433047</v>
      </c>
      <c r="K60" s="163">
        <f t="shared" si="19"/>
        <v>-174</v>
      </c>
      <c r="L60" s="163">
        <f t="shared" si="20"/>
        <v>-1010</v>
      </c>
      <c r="M60" s="164">
        <f t="shared" si="22"/>
        <v>1.4814693677846068E-5</v>
      </c>
      <c r="N60" s="79"/>
    </row>
    <row r="61" spans="1:14" x14ac:dyDescent="0.25">
      <c r="A61" s="161" t="s">
        <v>144</v>
      </c>
      <c r="B61" s="162" t="s">
        <v>131</v>
      </c>
      <c r="C61" s="163">
        <v>1832</v>
      </c>
      <c r="D61" s="163">
        <v>2459</v>
      </c>
      <c r="E61" s="163">
        <v>1509</v>
      </c>
      <c r="F61" s="163">
        <v>287</v>
      </c>
      <c r="G61" s="163">
        <v>562</v>
      </c>
      <c r="H61" s="163">
        <v>469</v>
      </c>
      <c r="I61" s="164">
        <f t="shared" si="21"/>
        <v>-0.16548042704626331</v>
      </c>
      <c r="J61" s="165">
        <f t="shared" si="18"/>
        <v>-0.80927206181374545</v>
      </c>
      <c r="K61" s="163">
        <f t="shared" si="19"/>
        <v>-93</v>
      </c>
      <c r="L61" s="163">
        <f t="shared" si="20"/>
        <v>-1990</v>
      </c>
      <c r="M61" s="164">
        <f t="shared" si="22"/>
        <v>1.4150898849103473E-5</v>
      </c>
      <c r="N61" s="79"/>
    </row>
    <row r="62" spans="1:14" x14ac:dyDescent="0.25">
      <c r="A62" s="161" t="s">
        <v>145</v>
      </c>
      <c r="B62" s="168" t="s">
        <v>145</v>
      </c>
      <c r="C62" s="169">
        <f t="shared" ref="C62:H62" si="23">C54-SUM(C55:C61)</f>
        <v>38720</v>
      </c>
      <c r="D62" s="169">
        <f t="shared" si="23"/>
        <v>41603</v>
      </c>
      <c r="E62" s="169">
        <f t="shared" si="23"/>
        <v>13464</v>
      </c>
      <c r="F62" s="169">
        <f t="shared" si="23"/>
        <v>31470</v>
      </c>
      <c r="G62" s="169">
        <f t="shared" si="23"/>
        <v>33888</v>
      </c>
      <c r="H62" s="169">
        <f t="shared" si="23"/>
        <v>39135</v>
      </c>
      <c r="I62" s="170">
        <f t="shared" si="21"/>
        <v>0.15483356940509907</v>
      </c>
      <c r="J62" s="171">
        <f t="shared" si="18"/>
        <v>-5.9322645001562369E-2</v>
      </c>
      <c r="K62" s="169">
        <f>H62-G62</f>
        <v>5247</v>
      </c>
      <c r="L62" s="169">
        <f t="shared" si="20"/>
        <v>-2468</v>
      </c>
      <c r="M62" s="170">
        <f t="shared" si="22"/>
        <v>1.1808004828564274E-3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820158</v>
      </c>
      <c r="D64" s="176">
        <v>768859</v>
      </c>
      <c r="E64" s="176">
        <v>225497</v>
      </c>
      <c r="F64" s="176">
        <v>921871</v>
      </c>
      <c r="G64" s="176">
        <v>963307</v>
      </c>
      <c r="H64" s="176">
        <v>1275215</v>
      </c>
      <c r="I64" s="177">
        <f>IFERROR(H64/G64-1,"-")</f>
        <v>0.32378878176946713</v>
      </c>
      <c r="J64" s="177">
        <f>IFERROR(H64/D64-1,"-")</f>
        <v>0.65858109224188044</v>
      </c>
      <c r="K64" s="176">
        <f>H64-G64</f>
        <v>311908</v>
      </c>
      <c r="L64" s="176">
        <f>H64-D64</f>
        <v>506356</v>
      </c>
      <c r="M64" s="177">
        <f>H64/H$8</f>
        <v>3.8476414660681212E-2</v>
      </c>
      <c r="N64" s="79"/>
    </row>
    <row r="65" spans="1:14" x14ac:dyDescent="0.25">
      <c r="A65" s="161" t="s">
        <v>96</v>
      </c>
      <c r="B65" s="157" t="s">
        <v>97</v>
      </c>
      <c r="C65" s="158">
        <v>136537</v>
      </c>
      <c r="D65" s="158">
        <v>148155</v>
      </c>
      <c r="E65" s="158">
        <v>70513</v>
      </c>
      <c r="F65" s="158">
        <v>114654</v>
      </c>
      <c r="G65" s="158">
        <v>158352</v>
      </c>
      <c r="H65" s="158">
        <v>240141</v>
      </c>
      <c r="I65" s="159">
        <f>IFERROR(H65/G65-1,"-")</f>
        <v>0.51650121248863301</v>
      </c>
      <c r="J65" s="160">
        <f t="shared" ref="J65:J76" si="24">IFERROR(H65/D65-1,"-")</f>
        <v>0.6208767844487193</v>
      </c>
      <c r="K65" s="158">
        <f t="shared" ref="K65:K75" si="25">H65-G65</f>
        <v>81789</v>
      </c>
      <c r="L65" s="158">
        <f t="shared" ref="L65:L76" si="26">H65-D65</f>
        <v>91986</v>
      </c>
      <c r="M65" s="159">
        <f>H65/H$8</f>
        <v>7.2456524531397809E-3</v>
      </c>
      <c r="N65" s="79"/>
    </row>
    <row r="66" spans="1:14" x14ac:dyDescent="0.25">
      <c r="A66" s="161" t="s">
        <v>103</v>
      </c>
      <c r="B66" s="162" t="s">
        <v>103</v>
      </c>
      <c r="C66" s="163">
        <v>67423</v>
      </c>
      <c r="D66" s="163">
        <v>64985</v>
      </c>
      <c r="E66" s="163">
        <v>20663</v>
      </c>
      <c r="F66" s="163">
        <v>71749</v>
      </c>
      <c r="G66" s="163">
        <v>85334</v>
      </c>
      <c r="H66" s="163">
        <v>119986</v>
      </c>
      <c r="I66" s="164">
        <f>IFERROR(H66/G66-1,"-")</f>
        <v>0.40607495253943338</v>
      </c>
      <c r="J66" s="165">
        <f t="shared" si="24"/>
        <v>0.84636454566438402</v>
      </c>
      <c r="K66" s="163">
        <f t="shared" si="25"/>
        <v>34652</v>
      </c>
      <c r="L66" s="163">
        <f t="shared" si="26"/>
        <v>55001</v>
      </c>
      <c r="M66" s="164">
        <f>H66/H$8</f>
        <v>3.6202766509776749E-3</v>
      </c>
      <c r="N66" s="79"/>
    </row>
    <row r="67" spans="1:14" x14ac:dyDescent="0.25">
      <c r="A67" s="161" t="s">
        <v>100</v>
      </c>
      <c r="B67" s="162" t="s">
        <v>100</v>
      </c>
      <c r="C67" s="163">
        <v>69114</v>
      </c>
      <c r="D67" s="163">
        <v>83170</v>
      </c>
      <c r="E67" s="163">
        <v>49850</v>
      </c>
      <c r="F67" s="163">
        <v>42905</v>
      </c>
      <c r="G67" s="163">
        <v>73018</v>
      </c>
      <c r="H67" s="163">
        <v>120155</v>
      </c>
      <c r="I67" s="164">
        <f>IFERROR(H67/G67-1,"-")</f>
        <v>0.64555315127776702</v>
      </c>
      <c r="J67" s="165">
        <f t="shared" si="24"/>
        <v>0.44469159552723347</v>
      </c>
      <c r="K67" s="163">
        <f t="shared" si="25"/>
        <v>47137</v>
      </c>
      <c r="L67" s="163">
        <f t="shared" si="26"/>
        <v>36985</v>
      </c>
      <c r="M67" s="164">
        <f>H67/H$8</f>
        <v>3.6253758021621064E-3</v>
      </c>
      <c r="N67" s="79"/>
    </row>
    <row r="68" spans="1:14" x14ac:dyDescent="0.25">
      <c r="A68" s="161"/>
      <c r="B68" s="157" t="s">
        <v>107</v>
      </c>
      <c r="C68" s="158">
        <v>683621</v>
      </c>
      <c r="D68" s="158">
        <v>620704</v>
      </c>
      <c r="E68" s="158">
        <v>154984</v>
      </c>
      <c r="F68" s="158">
        <v>807217</v>
      </c>
      <c r="G68" s="158">
        <v>804955</v>
      </c>
      <c r="H68" s="158">
        <v>1035074</v>
      </c>
      <c r="I68" s="159">
        <f>IFERROR(H68/G68-1,"-")</f>
        <v>0.28587809256418062</v>
      </c>
      <c r="J68" s="160">
        <f t="shared" si="24"/>
        <v>0.66758068257978032</v>
      </c>
      <c r="K68" s="158">
        <f t="shared" si="25"/>
        <v>230119</v>
      </c>
      <c r="L68" s="158">
        <f t="shared" si="26"/>
        <v>414370</v>
      </c>
      <c r="M68" s="159">
        <f>H68/H$8</f>
        <v>3.1230762207541427E-2</v>
      </c>
      <c r="N68" s="79"/>
    </row>
    <row r="69" spans="1:14" s="56" customFormat="1" x14ac:dyDescent="0.25">
      <c r="A69" s="161"/>
      <c r="B69" s="162" t="s">
        <v>110</v>
      </c>
      <c r="C69" s="163">
        <v>310741</v>
      </c>
      <c r="D69" s="163">
        <v>262161</v>
      </c>
      <c r="E69" s="163">
        <v>56757</v>
      </c>
      <c r="F69" s="163">
        <v>370003</v>
      </c>
      <c r="G69" s="163">
        <v>298835</v>
      </c>
      <c r="H69" s="163">
        <v>429677</v>
      </c>
      <c r="I69" s="164">
        <f t="shared" ref="I69:I76" si="27">IFERROR(H69/G69-1,"-")</f>
        <v>0.43784027975304096</v>
      </c>
      <c r="J69" s="165">
        <f t="shared" si="24"/>
        <v>0.63898138929894222</v>
      </c>
      <c r="K69" s="163">
        <f t="shared" si="25"/>
        <v>130842</v>
      </c>
      <c r="L69" s="163">
        <f t="shared" si="26"/>
        <v>167516</v>
      </c>
      <c r="M69" s="164">
        <f t="shared" ref="M69:M76" si="28">H69/H$8</f>
        <v>1.2964425937710519E-2</v>
      </c>
      <c r="N69" s="166"/>
    </row>
    <row r="70" spans="1:14" s="56" customFormat="1" x14ac:dyDescent="0.25">
      <c r="A70" s="161"/>
      <c r="B70" s="162" t="s">
        <v>113</v>
      </c>
      <c r="C70" s="163">
        <v>109686</v>
      </c>
      <c r="D70" s="163">
        <v>87623</v>
      </c>
      <c r="E70" s="163">
        <v>23679</v>
      </c>
      <c r="F70" s="163">
        <v>52934</v>
      </c>
      <c r="G70" s="163">
        <v>76712</v>
      </c>
      <c r="H70" s="163">
        <v>70984</v>
      </c>
      <c r="I70" s="164">
        <f t="shared" si="27"/>
        <v>-7.4668891438106177E-2</v>
      </c>
      <c r="J70" s="165">
        <f t="shared" si="24"/>
        <v>-0.18989306460632482</v>
      </c>
      <c r="K70" s="163">
        <f t="shared" si="25"/>
        <v>-5728</v>
      </c>
      <c r="L70" s="163">
        <f t="shared" si="26"/>
        <v>-16639</v>
      </c>
      <c r="M70" s="164">
        <f t="shared" si="28"/>
        <v>2.1417641874301942E-3</v>
      </c>
      <c r="N70" s="166"/>
    </row>
    <row r="71" spans="1:14" x14ac:dyDescent="0.25">
      <c r="A71" s="161"/>
      <c r="B71" s="162" t="s">
        <v>116</v>
      </c>
      <c r="C71" s="163">
        <v>42156</v>
      </c>
      <c r="D71" s="163">
        <v>70387</v>
      </c>
      <c r="E71" s="163">
        <v>18156</v>
      </c>
      <c r="F71" s="163">
        <v>113645</v>
      </c>
      <c r="G71" s="163">
        <v>105442</v>
      </c>
      <c r="H71" s="163">
        <v>127838</v>
      </c>
      <c r="I71" s="164">
        <f t="shared" si="27"/>
        <v>0.21240113047931564</v>
      </c>
      <c r="J71" s="165">
        <f t="shared" si="24"/>
        <v>0.81621606262520063</v>
      </c>
      <c r="K71" s="163">
        <f t="shared" si="25"/>
        <v>22396</v>
      </c>
      <c r="L71" s="163">
        <f t="shared" si="26"/>
        <v>57451</v>
      </c>
      <c r="M71" s="164">
        <f t="shared" si="28"/>
        <v>3.8571910598543496E-3</v>
      </c>
      <c r="N71" s="79"/>
    </row>
    <row r="72" spans="1:14" x14ac:dyDescent="0.25">
      <c r="A72" s="161"/>
      <c r="B72" s="162" t="s">
        <v>123</v>
      </c>
      <c r="C72" s="163">
        <v>16782</v>
      </c>
      <c r="D72" s="163">
        <v>10533</v>
      </c>
      <c r="E72" s="163">
        <v>1753</v>
      </c>
      <c r="F72" s="163">
        <v>22868</v>
      </c>
      <c r="G72" s="163">
        <v>24425</v>
      </c>
      <c r="H72" s="163">
        <v>44498</v>
      </c>
      <c r="I72" s="164">
        <f t="shared" si="27"/>
        <v>0.82182190378710329</v>
      </c>
      <c r="J72" s="165">
        <f t="shared" si="24"/>
        <v>3.2246273616253678</v>
      </c>
      <c r="K72" s="163">
        <f t="shared" si="25"/>
        <v>20073</v>
      </c>
      <c r="L72" s="163">
        <f t="shared" si="26"/>
        <v>33965</v>
      </c>
      <c r="M72" s="164">
        <f t="shared" si="28"/>
        <v>1.3426155586085424E-3</v>
      </c>
      <c r="N72" s="79"/>
    </row>
    <row r="73" spans="1:14" x14ac:dyDescent="0.25">
      <c r="A73" s="161"/>
      <c r="B73" s="162" t="s">
        <v>119</v>
      </c>
      <c r="C73" s="163">
        <v>17420</v>
      </c>
      <c r="D73" s="163">
        <v>15166</v>
      </c>
      <c r="E73" s="163">
        <v>6622</v>
      </c>
      <c r="F73" s="163">
        <v>21282</v>
      </c>
      <c r="G73" s="163">
        <v>16769</v>
      </c>
      <c r="H73" s="163">
        <v>25868</v>
      </c>
      <c r="I73" s="164">
        <f t="shared" si="27"/>
        <v>0.54260838451905302</v>
      </c>
      <c r="J73" s="165">
        <f t="shared" si="24"/>
        <v>0.70565739153369389</v>
      </c>
      <c r="K73" s="163">
        <f t="shared" si="25"/>
        <v>9099</v>
      </c>
      <c r="L73" s="163">
        <f t="shared" si="26"/>
        <v>10702</v>
      </c>
      <c r="M73" s="164">
        <f t="shared" si="28"/>
        <v>7.8050202863242789E-4</v>
      </c>
      <c r="N73" s="79"/>
    </row>
    <row r="74" spans="1:14" x14ac:dyDescent="0.25">
      <c r="A74" s="161"/>
      <c r="B74" s="162" t="s">
        <v>128</v>
      </c>
      <c r="C74" s="163">
        <v>8619</v>
      </c>
      <c r="D74" s="163">
        <v>13497</v>
      </c>
      <c r="E74" s="163">
        <v>5478</v>
      </c>
      <c r="F74" s="163">
        <v>15252</v>
      </c>
      <c r="G74" s="163">
        <v>25611</v>
      </c>
      <c r="H74" s="163">
        <v>21610</v>
      </c>
      <c r="I74" s="164">
        <f t="shared" si="27"/>
        <v>-0.15622193588692357</v>
      </c>
      <c r="J74" s="165">
        <f t="shared" si="24"/>
        <v>0.60109653997184553</v>
      </c>
      <c r="K74" s="163">
        <f t="shared" si="25"/>
        <v>-4001</v>
      </c>
      <c r="L74" s="163">
        <f t="shared" si="26"/>
        <v>8113</v>
      </c>
      <c r="M74" s="164">
        <f t="shared" si="28"/>
        <v>6.5202755677852043E-4</v>
      </c>
      <c r="N74" s="79"/>
    </row>
    <row r="75" spans="1:14" x14ac:dyDescent="0.25">
      <c r="A75" s="161" t="s">
        <v>144</v>
      </c>
      <c r="B75" s="162" t="s">
        <v>131</v>
      </c>
      <c r="C75" s="163">
        <v>12182</v>
      </c>
      <c r="D75" s="163">
        <v>10652</v>
      </c>
      <c r="E75" s="163">
        <v>4879</v>
      </c>
      <c r="F75" s="163">
        <v>4152</v>
      </c>
      <c r="G75" s="163">
        <v>7389</v>
      </c>
      <c r="H75" s="163">
        <v>15821</v>
      </c>
      <c r="I75" s="164">
        <f t="shared" si="27"/>
        <v>1.1411557720936529</v>
      </c>
      <c r="J75" s="165">
        <f t="shared" si="24"/>
        <v>0.4852609838527977</v>
      </c>
      <c r="K75" s="163">
        <f t="shared" si="25"/>
        <v>8432</v>
      </c>
      <c r="L75" s="163">
        <f t="shared" si="26"/>
        <v>5169</v>
      </c>
      <c r="M75" s="164">
        <f t="shared" si="28"/>
        <v>4.7735899934257158E-4</v>
      </c>
      <c r="N75" s="79"/>
    </row>
    <row r="76" spans="1:14" x14ac:dyDescent="0.25">
      <c r="A76" s="161" t="s">
        <v>145</v>
      </c>
      <c r="B76" s="168" t="s">
        <v>145</v>
      </c>
      <c r="C76" s="169">
        <f t="shared" ref="C76:H76" si="29">C68-SUM(C69:C75)</f>
        <v>166035</v>
      </c>
      <c r="D76" s="169">
        <f t="shared" si="29"/>
        <v>150685</v>
      </c>
      <c r="E76" s="169">
        <f t="shared" si="29"/>
        <v>37660</v>
      </c>
      <c r="F76" s="169">
        <f t="shared" si="29"/>
        <v>207081</v>
      </c>
      <c r="G76" s="169">
        <f t="shared" si="29"/>
        <v>249772</v>
      </c>
      <c r="H76" s="169">
        <f t="shared" si="29"/>
        <v>298778</v>
      </c>
      <c r="I76" s="170">
        <f t="shared" si="27"/>
        <v>0.1962029370786158</v>
      </c>
      <c r="J76" s="171">
        <f t="shared" si="24"/>
        <v>0.98279855327338494</v>
      </c>
      <c r="K76" s="169">
        <f>H76-G76</f>
        <v>49006</v>
      </c>
      <c r="L76" s="169">
        <f t="shared" si="26"/>
        <v>148093</v>
      </c>
      <c r="M76" s="170">
        <f t="shared" si="28"/>
        <v>9.0148768791843015E-3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5341541</v>
      </c>
      <c r="D78" s="176">
        <v>5031510</v>
      </c>
      <c r="E78" s="176">
        <v>1431589</v>
      </c>
      <c r="F78" s="176">
        <v>3942356</v>
      </c>
      <c r="G78" s="176">
        <v>4682492</v>
      </c>
      <c r="H78" s="176">
        <v>5282925</v>
      </c>
      <c r="I78" s="177">
        <f>IFERROR(H78/G78-1,"-")</f>
        <v>0.1282293701729762</v>
      </c>
      <c r="J78" s="177">
        <f>IFERROR(H78/D78-1,"-")</f>
        <v>4.9968101027325851E-2</v>
      </c>
      <c r="K78" s="176">
        <f>H78-G78</f>
        <v>600433</v>
      </c>
      <c r="L78" s="176">
        <f>H78-D78</f>
        <v>251415</v>
      </c>
      <c r="M78" s="177">
        <f>H78/H$8</f>
        <v>0.15939901343795304</v>
      </c>
      <c r="N78" s="79"/>
    </row>
    <row r="79" spans="1:14" x14ac:dyDescent="0.25">
      <c r="A79" s="161" t="s">
        <v>96</v>
      </c>
      <c r="B79" s="157" t="s">
        <v>97</v>
      </c>
      <c r="C79" s="158">
        <v>1818715</v>
      </c>
      <c r="D79" s="158">
        <v>1758577</v>
      </c>
      <c r="E79" s="158">
        <v>421574</v>
      </c>
      <c r="F79" s="158">
        <v>1546636</v>
      </c>
      <c r="G79" s="158">
        <v>1556157</v>
      </c>
      <c r="H79" s="158">
        <v>1590942</v>
      </c>
      <c r="I79" s="159">
        <f>IFERROR(H79/G79-1,"-")</f>
        <v>2.2353143031198064E-2</v>
      </c>
      <c r="J79" s="160">
        <f t="shared" ref="J79:J90" si="30">IFERROR(H79/D79-1,"-")</f>
        <v>-9.5324230898049978E-2</v>
      </c>
      <c r="K79" s="158">
        <f t="shared" ref="K79:K89" si="31">H79-G79</f>
        <v>34785</v>
      </c>
      <c r="L79" s="158">
        <f t="shared" ref="L79:L90" si="32">H79-D79</f>
        <v>-167635</v>
      </c>
      <c r="M79" s="159">
        <f>H79/H$8</f>
        <v>4.8002685110427247E-2</v>
      </c>
      <c r="N79" s="79"/>
    </row>
    <row r="80" spans="1:14" x14ac:dyDescent="0.25">
      <c r="A80" s="161" t="s">
        <v>103</v>
      </c>
      <c r="B80" s="162" t="s">
        <v>103</v>
      </c>
      <c r="C80" s="163">
        <v>310509</v>
      </c>
      <c r="D80" s="163">
        <v>197371</v>
      </c>
      <c r="E80" s="163">
        <v>56288</v>
      </c>
      <c r="F80" s="163">
        <v>232664</v>
      </c>
      <c r="G80" s="163">
        <v>242597</v>
      </c>
      <c r="H80" s="163">
        <v>271780</v>
      </c>
      <c r="I80" s="164">
        <f>IFERROR(H80/G80-1,"-")</f>
        <v>0.1202941503810846</v>
      </c>
      <c r="J80" s="165">
        <f t="shared" si="30"/>
        <v>0.37700067385786151</v>
      </c>
      <c r="K80" s="163">
        <f t="shared" si="31"/>
        <v>29183</v>
      </c>
      <c r="L80" s="163">
        <f t="shared" si="32"/>
        <v>74409</v>
      </c>
      <c r="M80" s="164">
        <f>H80/H$8</f>
        <v>8.2002799343482771E-3</v>
      </c>
      <c r="N80" s="79"/>
    </row>
    <row r="81" spans="1:14" x14ac:dyDescent="0.25">
      <c r="A81" s="161" t="s">
        <v>100</v>
      </c>
      <c r="B81" s="162" t="s">
        <v>100</v>
      </c>
      <c r="C81" s="163">
        <v>1508206</v>
      </c>
      <c r="D81" s="163">
        <v>1561206</v>
      </c>
      <c r="E81" s="163">
        <v>365286</v>
      </c>
      <c r="F81" s="163">
        <v>1313972</v>
      </c>
      <c r="G81" s="163">
        <v>1313560</v>
      </c>
      <c r="H81" s="163">
        <v>1319162</v>
      </c>
      <c r="I81" s="164">
        <f>IFERROR(H81/G81-1,"-")</f>
        <v>4.2647461859375291E-3</v>
      </c>
      <c r="J81" s="165">
        <f t="shared" si="30"/>
        <v>-0.1550365550734496</v>
      </c>
      <c r="K81" s="163">
        <f t="shared" si="31"/>
        <v>5602</v>
      </c>
      <c r="L81" s="163">
        <f t="shared" si="32"/>
        <v>-242044</v>
      </c>
      <c r="M81" s="164">
        <f>H81/H$8</f>
        <v>3.980240517607897E-2</v>
      </c>
      <c r="N81" s="79"/>
    </row>
    <row r="82" spans="1:14" x14ac:dyDescent="0.25">
      <c r="A82" s="161"/>
      <c r="B82" s="157" t="s">
        <v>107</v>
      </c>
      <c r="C82" s="158">
        <v>3522826</v>
      </c>
      <c r="D82" s="158">
        <v>3272933</v>
      </c>
      <c r="E82" s="158">
        <v>1010015</v>
      </c>
      <c r="F82" s="158">
        <v>2395720</v>
      </c>
      <c r="G82" s="158">
        <v>3126335</v>
      </c>
      <c r="H82" s="158">
        <v>3691983</v>
      </c>
      <c r="I82" s="159">
        <f>IFERROR(H82/G82-1,"-")</f>
        <v>0.18093006667551625</v>
      </c>
      <c r="J82" s="160">
        <f t="shared" si="30"/>
        <v>0.12803500713274607</v>
      </c>
      <c r="K82" s="158">
        <f t="shared" si="31"/>
        <v>565648</v>
      </c>
      <c r="L82" s="158">
        <f t="shared" si="32"/>
        <v>419050</v>
      </c>
      <c r="M82" s="159">
        <f>H82/H$8</f>
        <v>0.11139632832752579</v>
      </c>
      <c r="N82" s="79"/>
    </row>
    <row r="83" spans="1:14" s="56" customFormat="1" x14ac:dyDescent="0.25">
      <c r="A83" s="161"/>
      <c r="B83" s="162" t="s">
        <v>110</v>
      </c>
      <c r="C83" s="163">
        <v>474688</v>
      </c>
      <c r="D83" s="163">
        <v>520973</v>
      </c>
      <c r="E83" s="163">
        <v>148137</v>
      </c>
      <c r="F83" s="163">
        <v>456263</v>
      </c>
      <c r="G83" s="163">
        <v>603794</v>
      </c>
      <c r="H83" s="163">
        <v>719188</v>
      </c>
      <c r="I83" s="164">
        <f t="shared" ref="I83:I90" si="33">IFERROR(H83/G83-1,"-")</f>
        <v>0.1911148504291198</v>
      </c>
      <c r="J83" s="165">
        <f t="shared" si="30"/>
        <v>0.38047077295752363</v>
      </c>
      <c r="K83" s="163">
        <f t="shared" si="31"/>
        <v>115394</v>
      </c>
      <c r="L83" s="163">
        <f t="shared" si="32"/>
        <v>198215</v>
      </c>
      <c r="M83" s="164">
        <f t="shared" ref="M83:M90" si="34">H83/H$8</f>
        <v>2.1699694331533112E-2</v>
      </c>
      <c r="N83" s="166"/>
    </row>
    <row r="84" spans="1:14" s="56" customFormat="1" x14ac:dyDescent="0.25">
      <c r="A84" s="161"/>
      <c r="B84" s="162" t="s">
        <v>113</v>
      </c>
      <c r="C84" s="163">
        <v>1699062</v>
      </c>
      <c r="D84" s="163">
        <v>1410965</v>
      </c>
      <c r="E84" s="163">
        <v>420132</v>
      </c>
      <c r="F84" s="163">
        <v>893951</v>
      </c>
      <c r="G84" s="163">
        <v>1074196</v>
      </c>
      <c r="H84" s="163">
        <v>1232697</v>
      </c>
      <c r="I84" s="164">
        <f t="shared" si="33"/>
        <v>0.14755314672555109</v>
      </c>
      <c r="J84" s="165">
        <f t="shared" si="30"/>
        <v>-0.12634473569507398</v>
      </c>
      <c r="K84" s="163">
        <f t="shared" si="31"/>
        <v>158501</v>
      </c>
      <c r="L84" s="163">
        <f t="shared" si="32"/>
        <v>-178268</v>
      </c>
      <c r="M84" s="164">
        <f t="shared" si="34"/>
        <v>3.71935406366595E-2</v>
      </c>
      <c r="N84" s="166"/>
    </row>
    <row r="85" spans="1:14" x14ac:dyDescent="0.25">
      <c r="A85" s="161"/>
      <c r="B85" s="162" t="s">
        <v>116</v>
      </c>
      <c r="C85" s="163">
        <v>146510</v>
      </c>
      <c r="D85" s="163">
        <v>162959</v>
      </c>
      <c r="E85" s="163">
        <v>46150</v>
      </c>
      <c r="F85" s="163">
        <v>164528</v>
      </c>
      <c r="G85" s="163">
        <v>251767</v>
      </c>
      <c r="H85" s="163">
        <v>358727</v>
      </c>
      <c r="I85" s="164">
        <f t="shared" si="33"/>
        <v>0.42483725031477526</v>
      </c>
      <c r="J85" s="165">
        <f t="shared" si="30"/>
        <v>1.2013328505943215</v>
      </c>
      <c r="K85" s="163">
        <f t="shared" si="31"/>
        <v>106960</v>
      </c>
      <c r="L85" s="163">
        <f t="shared" si="32"/>
        <v>195768</v>
      </c>
      <c r="M85" s="164">
        <f t="shared" si="34"/>
        <v>1.0823687615015655E-2</v>
      </c>
      <c r="N85" s="79"/>
    </row>
    <row r="86" spans="1:14" x14ac:dyDescent="0.25">
      <c r="A86" s="161"/>
      <c r="B86" s="162" t="s">
        <v>123</v>
      </c>
      <c r="C86" s="163">
        <v>92652</v>
      </c>
      <c r="D86" s="163">
        <v>70517</v>
      </c>
      <c r="E86" s="163">
        <v>13347</v>
      </c>
      <c r="F86" s="163">
        <v>68640</v>
      </c>
      <c r="G86" s="163">
        <v>82815</v>
      </c>
      <c r="H86" s="163">
        <v>121963</v>
      </c>
      <c r="I86" s="164">
        <f t="shared" si="33"/>
        <v>0.47271629535712134</v>
      </c>
      <c r="J86" s="165">
        <f t="shared" si="30"/>
        <v>0.72955457549243441</v>
      </c>
      <c r="K86" s="163">
        <f t="shared" si="31"/>
        <v>39148</v>
      </c>
      <c r="L86" s="163">
        <f t="shared" si="32"/>
        <v>51446</v>
      </c>
      <c r="M86" s="164">
        <f t="shared" si="34"/>
        <v>3.6799276680878614E-3</v>
      </c>
      <c r="N86" s="79"/>
    </row>
    <row r="87" spans="1:14" x14ac:dyDescent="0.25">
      <c r="A87" s="161"/>
      <c r="B87" s="162" t="s">
        <v>119</v>
      </c>
      <c r="C87" s="163">
        <v>52998</v>
      </c>
      <c r="D87" s="163">
        <v>43867</v>
      </c>
      <c r="E87" s="163">
        <v>14404</v>
      </c>
      <c r="F87" s="163">
        <v>29868</v>
      </c>
      <c r="G87" s="163">
        <v>41952</v>
      </c>
      <c r="H87" s="163">
        <v>53988</v>
      </c>
      <c r="I87" s="164">
        <f t="shared" si="33"/>
        <v>0.28689931350114417</v>
      </c>
      <c r="J87" s="165">
        <f t="shared" si="30"/>
        <v>0.23072013130599323</v>
      </c>
      <c r="K87" s="163">
        <f t="shared" si="31"/>
        <v>12036</v>
      </c>
      <c r="L87" s="163">
        <f t="shared" si="32"/>
        <v>10121</v>
      </c>
      <c r="M87" s="164">
        <f t="shared" si="34"/>
        <v>1.6289525097343248E-3</v>
      </c>
      <c r="N87" s="79"/>
    </row>
    <row r="88" spans="1:14" x14ac:dyDescent="0.25">
      <c r="A88" s="161"/>
      <c r="B88" s="162" t="s">
        <v>128</v>
      </c>
      <c r="C88" s="163">
        <v>59719</v>
      </c>
      <c r="D88" s="163">
        <v>66337</v>
      </c>
      <c r="E88" s="163">
        <v>30334</v>
      </c>
      <c r="F88" s="163">
        <v>53280</v>
      </c>
      <c r="G88" s="163">
        <v>65323</v>
      </c>
      <c r="H88" s="163">
        <v>61758</v>
      </c>
      <c r="I88" s="164">
        <f t="shared" si="33"/>
        <v>-5.4574958284218433E-2</v>
      </c>
      <c r="J88" s="165">
        <f t="shared" si="30"/>
        <v>-6.9026335227700963E-2</v>
      </c>
      <c r="K88" s="163">
        <f t="shared" si="31"/>
        <v>-3565</v>
      </c>
      <c r="L88" s="163">
        <f t="shared" si="32"/>
        <v>-4579</v>
      </c>
      <c r="M88" s="164">
        <f t="shared" si="34"/>
        <v>1.8633927742493228E-3</v>
      </c>
      <c r="N88" s="79"/>
    </row>
    <row r="89" spans="1:14" x14ac:dyDescent="0.25">
      <c r="A89" s="161" t="s">
        <v>144</v>
      </c>
      <c r="B89" s="162" t="s">
        <v>131</v>
      </c>
      <c r="C89" s="163">
        <v>105299</v>
      </c>
      <c r="D89" s="163">
        <v>93474</v>
      </c>
      <c r="E89" s="163">
        <v>49510</v>
      </c>
      <c r="F89" s="163">
        <v>46315</v>
      </c>
      <c r="G89" s="163">
        <v>67587</v>
      </c>
      <c r="H89" s="163">
        <v>67540</v>
      </c>
      <c r="I89" s="164">
        <f t="shared" si="33"/>
        <v>-6.9540000295920112E-4</v>
      </c>
      <c r="J89" s="165">
        <f t="shared" si="30"/>
        <v>-0.27744613475404922</v>
      </c>
      <c r="K89" s="163">
        <f t="shared" si="31"/>
        <v>-47</v>
      </c>
      <c r="L89" s="163">
        <f t="shared" si="32"/>
        <v>-25934</v>
      </c>
      <c r="M89" s="164">
        <f t="shared" si="34"/>
        <v>2.0378501242397625E-3</v>
      </c>
      <c r="N89" s="79"/>
    </row>
    <row r="90" spans="1:14" x14ac:dyDescent="0.25">
      <c r="A90" s="161" t="s">
        <v>145</v>
      </c>
      <c r="B90" s="168" t="s">
        <v>145</v>
      </c>
      <c r="C90" s="169">
        <f t="shared" ref="C90:H90" si="35">C82-SUM(C83:C89)</f>
        <v>891898</v>
      </c>
      <c r="D90" s="169">
        <f t="shared" si="35"/>
        <v>903841</v>
      </c>
      <c r="E90" s="169">
        <f t="shared" si="35"/>
        <v>288001</v>
      </c>
      <c r="F90" s="169">
        <f t="shared" si="35"/>
        <v>682875</v>
      </c>
      <c r="G90" s="169">
        <f t="shared" si="35"/>
        <v>938901</v>
      </c>
      <c r="H90" s="169">
        <f t="shared" si="35"/>
        <v>1076122</v>
      </c>
      <c r="I90" s="170">
        <f t="shared" si="33"/>
        <v>0.14615065912167524</v>
      </c>
      <c r="J90" s="171">
        <f t="shared" si="30"/>
        <v>0.19060985283916088</v>
      </c>
      <c r="K90" s="169">
        <f>H90-G90</f>
        <v>137221</v>
      </c>
      <c r="L90" s="169">
        <f t="shared" si="32"/>
        <v>172281</v>
      </c>
      <c r="M90" s="170">
        <f t="shared" si="34"/>
        <v>3.2469282668006243E-2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126063</v>
      </c>
      <c r="D92" s="176">
        <v>123106</v>
      </c>
      <c r="E92" s="176">
        <v>51525</v>
      </c>
      <c r="F92" s="176">
        <v>125643</v>
      </c>
      <c r="G92" s="176">
        <v>136470</v>
      </c>
      <c r="H92" s="176">
        <v>138981</v>
      </c>
      <c r="I92" s="177">
        <f>IFERROR(H92/G92-1,"-")</f>
        <v>1.8399648274346037E-2</v>
      </c>
      <c r="J92" s="177">
        <f>IFERROR(H92/D92-1,"-")</f>
        <v>0.1289539096388479</v>
      </c>
      <c r="K92" s="176">
        <f>H92-G92</f>
        <v>2511</v>
      </c>
      <c r="L92" s="176">
        <f>H92-D92</f>
        <v>15875</v>
      </c>
      <c r="M92" s="177">
        <f>H92/H$8</f>
        <v>4.1934031406124731E-3</v>
      </c>
      <c r="N92" s="79"/>
    </row>
    <row r="93" spans="1:14" x14ac:dyDescent="0.25">
      <c r="A93" s="161" t="s">
        <v>96</v>
      </c>
      <c r="B93" s="157" t="s">
        <v>97</v>
      </c>
      <c r="C93" s="158">
        <v>64827</v>
      </c>
      <c r="D93" s="158">
        <v>66026</v>
      </c>
      <c r="E93" s="158">
        <v>26693</v>
      </c>
      <c r="F93" s="158">
        <v>64831</v>
      </c>
      <c r="G93" s="158">
        <v>67632</v>
      </c>
      <c r="H93" s="158">
        <v>64778</v>
      </c>
      <c r="I93" s="159">
        <f>IFERROR(H93/G93-1,"-")</f>
        <v>-4.2198959072628384E-2</v>
      </c>
      <c r="J93" s="160">
        <f t="shared" ref="J93:J104" si="36">IFERROR(H93/D93-1,"-")</f>
        <v>-1.8901644806591289E-2</v>
      </c>
      <c r="K93" s="158">
        <f t="shared" ref="K93:K103" si="37">H93-G93</f>
        <v>-2854</v>
      </c>
      <c r="L93" s="158">
        <f t="shared" ref="L93:L104" si="38">H93-D93</f>
        <v>-1248</v>
      </c>
      <c r="M93" s="159">
        <f>H93/H$8</f>
        <v>1.9545137007403513E-3</v>
      </c>
      <c r="N93" s="79"/>
    </row>
    <row r="94" spans="1:14" x14ac:dyDescent="0.25">
      <c r="A94" s="161" t="s">
        <v>103</v>
      </c>
      <c r="B94" s="162" t="s">
        <v>103</v>
      </c>
      <c r="C94" s="163">
        <v>27247</v>
      </c>
      <c r="D94" s="163">
        <v>28890</v>
      </c>
      <c r="E94" s="163">
        <v>12284</v>
      </c>
      <c r="F94" s="163">
        <v>27229</v>
      </c>
      <c r="G94" s="163">
        <v>17692</v>
      </c>
      <c r="H94" s="163">
        <v>19072</v>
      </c>
      <c r="I94" s="164">
        <f>IFERROR(H94/G94-1,"-")</f>
        <v>7.8001356545331246E-2</v>
      </c>
      <c r="J94" s="165">
        <f t="shared" si="36"/>
        <v>-0.33984077535479407</v>
      </c>
      <c r="K94" s="163">
        <f t="shared" si="37"/>
        <v>1380</v>
      </c>
      <c r="L94" s="163">
        <f t="shared" si="38"/>
        <v>-9818</v>
      </c>
      <c r="M94" s="164">
        <f>H94/H$8</f>
        <v>5.7544977153539754E-4</v>
      </c>
      <c r="N94" s="79"/>
    </row>
    <row r="95" spans="1:14" x14ac:dyDescent="0.25">
      <c r="A95" s="161" t="s">
        <v>100</v>
      </c>
      <c r="B95" s="162" t="s">
        <v>100</v>
      </c>
      <c r="C95" s="163">
        <v>37580</v>
      </c>
      <c r="D95" s="163">
        <v>37136</v>
      </c>
      <c r="E95" s="163">
        <v>14409</v>
      </c>
      <c r="F95" s="163">
        <v>37602</v>
      </c>
      <c r="G95" s="163">
        <v>49940</v>
      </c>
      <c r="H95" s="163">
        <v>45706</v>
      </c>
      <c r="I95" s="164">
        <f>IFERROR(H95/G95-1,"-")</f>
        <v>-8.4781738085702885E-2</v>
      </c>
      <c r="J95" s="165">
        <f t="shared" si="36"/>
        <v>0.23077337354588545</v>
      </c>
      <c r="K95" s="163">
        <f t="shared" si="37"/>
        <v>-4234</v>
      </c>
      <c r="L95" s="163">
        <f t="shared" si="38"/>
        <v>8570</v>
      </c>
      <c r="M95" s="164">
        <f>H95/H$8</f>
        <v>1.3790639292049539E-3</v>
      </c>
      <c r="N95" s="79"/>
    </row>
    <row r="96" spans="1:14" x14ac:dyDescent="0.25">
      <c r="A96" s="161"/>
      <c r="B96" s="157" t="s">
        <v>107</v>
      </c>
      <c r="C96" s="158">
        <v>61236</v>
      </c>
      <c r="D96" s="158">
        <v>57080</v>
      </c>
      <c r="E96" s="158">
        <v>24832</v>
      </c>
      <c r="F96" s="158">
        <v>60812</v>
      </c>
      <c r="G96" s="158">
        <v>68838</v>
      </c>
      <c r="H96" s="158">
        <v>74203</v>
      </c>
      <c r="I96" s="159">
        <f>IFERROR(H96/G96-1,"-")</f>
        <v>7.7936604782242291E-2</v>
      </c>
      <c r="J96" s="160">
        <f t="shared" si="36"/>
        <v>0.29998248072880163</v>
      </c>
      <c r="K96" s="158">
        <f t="shared" si="37"/>
        <v>5365</v>
      </c>
      <c r="L96" s="158">
        <f t="shared" si="38"/>
        <v>17123</v>
      </c>
      <c r="M96" s="159">
        <f>H96/H$8</f>
        <v>2.2388894398721218E-3</v>
      </c>
      <c r="N96" s="79"/>
    </row>
    <row r="97" spans="1:14" s="56" customFormat="1" x14ac:dyDescent="0.25">
      <c r="A97" s="161"/>
      <c r="B97" s="162" t="s">
        <v>110</v>
      </c>
      <c r="C97" s="163">
        <v>6532</v>
      </c>
      <c r="D97" s="163">
        <v>7315</v>
      </c>
      <c r="E97" s="163">
        <v>4845</v>
      </c>
      <c r="F97" s="163">
        <v>8301</v>
      </c>
      <c r="G97" s="163">
        <v>9944</v>
      </c>
      <c r="H97" s="163">
        <v>11437</v>
      </c>
      <c r="I97" s="164">
        <f t="shared" ref="I97:I104" si="39">IFERROR(H97/G97-1,"-")</f>
        <v>0.15014078841512468</v>
      </c>
      <c r="J97" s="165">
        <f t="shared" si="36"/>
        <v>0.56349965823650039</v>
      </c>
      <c r="K97" s="163">
        <f t="shared" si="37"/>
        <v>1493</v>
      </c>
      <c r="L97" s="163">
        <f t="shared" si="38"/>
        <v>4122</v>
      </c>
      <c r="M97" s="164">
        <f t="shared" ref="M97:M104" si="40">H97/H$8</f>
        <v>3.4508279346950199E-4</v>
      </c>
      <c r="N97" s="166"/>
    </row>
    <row r="98" spans="1:14" s="56" customFormat="1" x14ac:dyDescent="0.25">
      <c r="A98" s="161"/>
      <c r="B98" s="162" t="s">
        <v>113</v>
      </c>
      <c r="C98" s="163">
        <v>23104</v>
      </c>
      <c r="D98" s="163">
        <v>19109</v>
      </c>
      <c r="E98" s="163">
        <v>7178</v>
      </c>
      <c r="F98" s="163">
        <v>19217</v>
      </c>
      <c r="G98" s="163">
        <v>20603</v>
      </c>
      <c r="H98" s="163">
        <v>22579</v>
      </c>
      <c r="I98" s="164">
        <f t="shared" si="39"/>
        <v>9.5908362859777663E-2</v>
      </c>
      <c r="J98" s="165">
        <f t="shared" si="36"/>
        <v>0.18158982678319124</v>
      </c>
      <c r="K98" s="163">
        <f t="shared" si="37"/>
        <v>1976</v>
      </c>
      <c r="L98" s="163">
        <f t="shared" si="38"/>
        <v>3470</v>
      </c>
      <c r="M98" s="164">
        <f t="shared" si="40"/>
        <v>6.8126470173541012E-4</v>
      </c>
      <c r="N98" s="166"/>
    </row>
    <row r="99" spans="1:14" x14ac:dyDescent="0.25">
      <c r="A99" s="161"/>
      <c r="B99" s="162" t="s">
        <v>116</v>
      </c>
      <c r="C99" s="163">
        <v>7747</v>
      </c>
      <c r="D99" s="163">
        <v>7822</v>
      </c>
      <c r="E99" s="163">
        <v>4081</v>
      </c>
      <c r="F99" s="163">
        <v>7164</v>
      </c>
      <c r="G99" s="163">
        <v>8223</v>
      </c>
      <c r="H99" s="163">
        <v>9036</v>
      </c>
      <c r="I99" s="164">
        <f t="shared" si="39"/>
        <v>9.886902590295521E-2</v>
      </c>
      <c r="J99" s="165">
        <f t="shared" si="36"/>
        <v>0.15520327282025059</v>
      </c>
      <c r="K99" s="163">
        <f t="shared" si="37"/>
        <v>813</v>
      </c>
      <c r="L99" s="163">
        <f t="shared" si="38"/>
        <v>1214</v>
      </c>
      <c r="M99" s="164">
        <f t="shared" si="40"/>
        <v>2.7263863965991256E-4</v>
      </c>
      <c r="N99" s="79"/>
    </row>
    <row r="100" spans="1:14" x14ac:dyDescent="0.25">
      <c r="A100" s="161"/>
      <c r="B100" s="162" t="s">
        <v>123</v>
      </c>
      <c r="C100" s="163">
        <v>2012</v>
      </c>
      <c r="D100" s="163">
        <v>2193</v>
      </c>
      <c r="E100" s="163">
        <v>893</v>
      </c>
      <c r="F100" s="163">
        <v>4607</v>
      </c>
      <c r="G100" s="163">
        <v>3258</v>
      </c>
      <c r="H100" s="163">
        <v>3585</v>
      </c>
      <c r="I100" s="164">
        <f t="shared" si="39"/>
        <v>0.10036832412523022</v>
      </c>
      <c r="J100" s="165">
        <f t="shared" si="36"/>
        <v>0.63474692202462379</v>
      </c>
      <c r="K100" s="163">
        <f t="shared" si="37"/>
        <v>327</v>
      </c>
      <c r="L100" s="163">
        <f t="shared" si="38"/>
        <v>1392</v>
      </c>
      <c r="M100" s="164">
        <f t="shared" si="40"/>
        <v>1.081683845928272E-4</v>
      </c>
      <c r="N100" s="79"/>
    </row>
    <row r="101" spans="1:14" x14ac:dyDescent="0.25">
      <c r="A101" s="161"/>
      <c r="B101" s="162" t="s">
        <v>119</v>
      </c>
      <c r="C101" s="163">
        <v>1383</v>
      </c>
      <c r="D101" s="163">
        <v>1184</v>
      </c>
      <c r="E101" s="163">
        <v>699</v>
      </c>
      <c r="F101" s="163">
        <v>1780</v>
      </c>
      <c r="G101" s="163">
        <v>1650</v>
      </c>
      <c r="H101" s="163">
        <v>2010</v>
      </c>
      <c r="I101" s="164">
        <f t="shared" si="39"/>
        <v>0.21818181818181825</v>
      </c>
      <c r="J101" s="165">
        <f t="shared" si="36"/>
        <v>0.69763513513513509</v>
      </c>
      <c r="K101" s="163">
        <f t="shared" si="37"/>
        <v>360</v>
      </c>
      <c r="L101" s="163">
        <f t="shared" si="38"/>
        <v>826</v>
      </c>
      <c r="M101" s="164">
        <f t="shared" si="40"/>
        <v>6.0646709353300601E-5</v>
      </c>
      <c r="N101" s="79"/>
    </row>
    <row r="102" spans="1:14" x14ac:dyDescent="0.25">
      <c r="A102" s="161"/>
      <c r="B102" s="162" t="s">
        <v>128</v>
      </c>
      <c r="C102" s="163">
        <v>324</v>
      </c>
      <c r="D102" s="163">
        <v>370</v>
      </c>
      <c r="E102" s="163">
        <v>586</v>
      </c>
      <c r="F102" s="163">
        <v>716</v>
      </c>
      <c r="G102" s="163">
        <v>386</v>
      </c>
      <c r="H102" s="163">
        <v>772</v>
      </c>
      <c r="I102" s="164">
        <f t="shared" si="39"/>
        <v>1</v>
      </c>
      <c r="J102" s="165">
        <f t="shared" si="36"/>
        <v>1.0864864864864865</v>
      </c>
      <c r="K102" s="163">
        <f t="shared" si="37"/>
        <v>386</v>
      </c>
      <c r="L102" s="163">
        <f t="shared" si="38"/>
        <v>402</v>
      </c>
      <c r="M102" s="164">
        <f t="shared" si="40"/>
        <v>2.3293163990421925E-5</v>
      </c>
      <c r="N102" s="79"/>
    </row>
    <row r="103" spans="1:14" x14ac:dyDescent="0.25">
      <c r="A103" s="161" t="s">
        <v>144</v>
      </c>
      <c r="B103" s="162" t="s">
        <v>131</v>
      </c>
      <c r="C103" s="163">
        <v>1061</v>
      </c>
      <c r="D103" s="163">
        <v>589</v>
      </c>
      <c r="E103" s="163">
        <v>245</v>
      </c>
      <c r="F103" s="163">
        <v>291</v>
      </c>
      <c r="G103" s="163">
        <v>803</v>
      </c>
      <c r="H103" s="163">
        <v>1084</v>
      </c>
      <c r="I103" s="164">
        <f t="shared" si="39"/>
        <v>0.3499377334993774</v>
      </c>
      <c r="J103" s="165">
        <f t="shared" si="36"/>
        <v>0.84040747028862484</v>
      </c>
      <c r="K103" s="163">
        <f t="shared" si="37"/>
        <v>281</v>
      </c>
      <c r="L103" s="163">
        <f t="shared" si="38"/>
        <v>495</v>
      </c>
      <c r="M103" s="164">
        <f t="shared" si="40"/>
        <v>3.2706981561680522E-5</v>
      </c>
      <c r="N103" s="79"/>
    </row>
    <row r="104" spans="1:14" x14ac:dyDescent="0.25">
      <c r="A104" s="161" t="s">
        <v>145</v>
      </c>
      <c r="B104" s="168" t="s">
        <v>145</v>
      </c>
      <c r="C104" s="169">
        <f t="shared" ref="C104:H104" si="41">C96-SUM(C97:C103)</f>
        <v>19073</v>
      </c>
      <c r="D104" s="169">
        <f t="shared" si="41"/>
        <v>18498</v>
      </c>
      <c r="E104" s="169">
        <f t="shared" si="41"/>
        <v>6305</v>
      </c>
      <c r="F104" s="169">
        <f t="shared" si="41"/>
        <v>18736</v>
      </c>
      <c r="G104" s="169">
        <f t="shared" si="41"/>
        <v>23971</v>
      </c>
      <c r="H104" s="169">
        <f t="shared" si="41"/>
        <v>23700</v>
      </c>
      <c r="I104" s="170">
        <f t="shared" si="39"/>
        <v>-1.1305327270451748E-2</v>
      </c>
      <c r="J104" s="171">
        <f t="shared" si="36"/>
        <v>0.28121959130716845</v>
      </c>
      <c r="K104" s="169">
        <f>H104-G104</f>
        <v>-271</v>
      </c>
      <c r="L104" s="169">
        <f t="shared" si="38"/>
        <v>5202</v>
      </c>
      <c r="M104" s="170">
        <f t="shared" si="40"/>
        <v>7.1508806550906682E-4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980110</v>
      </c>
      <c r="D106" s="176">
        <v>966565</v>
      </c>
      <c r="E106" s="176">
        <v>392854</v>
      </c>
      <c r="F106" s="176">
        <v>1207077</v>
      </c>
      <c r="G106" s="176">
        <v>1327472</v>
      </c>
      <c r="H106" s="176">
        <v>1355457</v>
      </c>
      <c r="I106" s="177">
        <f>IFERROR(H106/G106-1,"-")</f>
        <v>2.1081423939638633E-2</v>
      </c>
      <c r="J106" s="177">
        <f>IFERROR(H106/D106-1,"-")</f>
        <v>0.40234438449561072</v>
      </c>
      <c r="K106" s="176">
        <f>H106-G106</f>
        <v>27985</v>
      </c>
      <c r="L106" s="176">
        <f>H106-D106</f>
        <v>388892</v>
      </c>
      <c r="M106" s="177">
        <f>H106/H$8</f>
        <v>4.089751578104317E-2</v>
      </c>
      <c r="N106" s="79"/>
    </row>
    <row r="107" spans="1:14" x14ac:dyDescent="0.25">
      <c r="A107" s="161" t="s">
        <v>96</v>
      </c>
      <c r="B107" s="157" t="s">
        <v>97</v>
      </c>
      <c r="C107" s="158">
        <v>144712</v>
      </c>
      <c r="D107" s="158">
        <v>147587</v>
      </c>
      <c r="E107" s="158">
        <v>116788</v>
      </c>
      <c r="F107" s="158">
        <v>199059</v>
      </c>
      <c r="G107" s="158">
        <v>203699</v>
      </c>
      <c r="H107" s="158">
        <v>194338</v>
      </c>
      <c r="I107" s="159">
        <f>IFERROR(H107/G107-1,"-")</f>
        <v>-4.5955061144139164E-2</v>
      </c>
      <c r="J107" s="160">
        <f t="shared" ref="J107:J118" si="42">IFERROR(H107/D107-1,"-")</f>
        <v>0.31676909212871052</v>
      </c>
      <c r="K107" s="158">
        <f t="shared" ref="K107:K117" si="43">H107-G107</f>
        <v>-9361</v>
      </c>
      <c r="L107" s="158">
        <f t="shared" ref="L107:L118" si="44">H107-D107</f>
        <v>46751</v>
      </c>
      <c r="M107" s="159">
        <f>H107/H$8</f>
        <v>5.863661792189917E-3</v>
      </c>
      <c r="N107" s="79"/>
    </row>
    <row r="108" spans="1:14" x14ac:dyDescent="0.25">
      <c r="A108" s="161" t="s">
        <v>103</v>
      </c>
      <c r="B108" s="162" t="s">
        <v>103</v>
      </c>
      <c r="C108" s="163">
        <v>48197</v>
      </c>
      <c r="D108" s="163">
        <v>39991</v>
      </c>
      <c r="E108" s="163">
        <v>11237</v>
      </c>
      <c r="F108" s="163">
        <v>70139</v>
      </c>
      <c r="G108" s="163">
        <v>55244</v>
      </c>
      <c r="H108" s="163">
        <v>55578</v>
      </c>
      <c r="I108" s="164">
        <f>IFERROR(H108/G108-1,"-")</f>
        <v>6.0459054376946764E-3</v>
      </c>
      <c r="J108" s="165">
        <f t="shared" si="42"/>
        <v>0.38976269660673646</v>
      </c>
      <c r="K108" s="163">
        <f t="shared" si="43"/>
        <v>334</v>
      </c>
      <c r="L108" s="163">
        <f t="shared" si="44"/>
        <v>15587</v>
      </c>
      <c r="M108" s="164">
        <f>H108/H$8</f>
        <v>1.676926772357085E-3</v>
      </c>
      <c r="N108" s="79"/>
    </row>
    <row r="109" spans="1:14" x14ac:dyDescent="0.25">
      <c r="A109" s="161" t="s">
        <v>100</v>
      </c>
      <c r="B109" s="162" t="s">
        <v>100</v>
      </c>
      <c r="C109" s="163">
        <v>96515</v>
      </c>
      <c r="D109" s="163">
        <v>107596</v>
      </c>
      <c r="E109" s="163">
        <v>105551</v>
      </c>
      <c r="F109" s="163">
        <v>128920</v>
      </c>
      <c r="G109" s="163">
        <v>148455</v>
      </c>
      <c r="H109" s="163">
        <v>138760</v>
      </c>
      <c r="I109" s="164">
        <f>IFERROR(H109/G109-1,"-")</f>
        <v>-6.5305984978613063E-2</v>
      </c>
      <c r="J109" s="165">
        <f t="shared" si="42"/>
        <v>0.28963902003791953</v>
      </c>
      <c r="K109" s="163">
        <f t="shared" si="43"/>
        <v>-9695</v>
      </c>
      <c r="L109" s="163">
        <f t="shared" si="44"/>
        <v>31164</v>
      </c>
      <c r="M109" s="164">
        <f>H109/H$8</f>
        <v>4.186735019832832E-3</v>
      </c>
      <c r="N109" s="79"/>
    </row>
    <row r="110" spans="1:14" x14ac:dyDescent="0.25">
      <c r="A110" s="161"/>
      <c r="B110" s="157" t="s">
        <v>107</v>
      </c>
      <c r="C110" s="158">
        <v>835398</v>
      </c>
      <c r="D110" s="158">
        <v>818978</v>
      </c>
      <c r="E110" s="158">
        <v>276066</v>
      </c>
      <c r="F110" s="158">
        <v>1008018</v>
      </c>
      <c r="G110" s="158">
        <v>1123773</v>
      </c>
      <c r="H110" s="158">
        <v>1161119</v>
      </c>
      <c r="I110" s="159">
        <f>IFERROR(H110/G110-1,"-")</f>
        <v>3.3232690231923989E-2</v>
      </c>
      <c r="J110" s="160">
        <f t="shared" si="42"/>
        <v>0.41776580079074166</v>
      </c>
      <c r="K110" s="158">
        <f t="shared" si="43"/>
        <v>37346</v>
      </c>
      <c r="L110" s="158">
        <f t="shared" si="44"/>
        <v>342141</v>
      </c>
      <c r="M110" s="159">
        <f>H110/H$8</f>
        <v>3.5033853988853253E-2</v>
      </c>
      <c r="N110" s="79"/>
    </row>
    <row r="111" spans="1:14" s="56" customFormat="1" x14ac:dyDescent="0.25">
      <c r="A111" s="161"/>
      <c r="B111" s="162" t="s">
        <v>110</v>
      </c>
      <c r="C111" s="163">
        <v>460921</v>
      </c>
      <c r="D111" s="163">
        <v>440006</v>
      </c>
      <c r="E111" s="163">
        <v>147447</v>
      </c>
      <c r="F111" s="163">
        <v>619928</v>
      </c>
      <c r="G111" s="163">
        <v>712793</v>
      </c>
      <c r="H111" s="163">
        <v>717114</v>
      </c>
      <c r="I111" s="164">
        <f t="shared" ref="I111:I118" si="45">IFERROR(H111/G111-1,"-")</f>
        <v>6.0620685107737327E-3</v>
      </c>
      <c r="J111" s="165">
        <f t="shared" si="42"/>
        <v>0.62978232115016608</v>
      </c>
      <c r="K111" s="163">
        <f t="shared" si="43"/>
        <v>4321</v>
      </c>
      <c r="L111" s="163">
        <f t="shared" si="44"/>
        <v>277108</v>
      </c>
      <c r="M111" s="164">
        <f t="shared" ref="M111:M118" si="46">H111/H$8</f>
        <v>2.1637116582678015E-2</v>
      </c>
      <c r="N111" s="166"/>
    </row>
    <row r="112" spans="1:14" s="56" customFormat="1" x14ac:dyDescent="0.25">
      <c r="A112" s="161"/>
      <c r="B112" s="162" t="s">
        <v>113</v>
      </c>
      <c r="C112" s="163">
        <v>104134</v>
      </c>
      <c r="D112" s="163">
        <v>80610</v>
      </c>
      <c r="E112" s="163">
        <v>20736</v>
      </c>
      <c r="F112" s="163">
        <v>41022</v>
      </c>
      <c r="G112" s="163">
        <v>53804</v>
      </c>
      <c r="H112" s="163">
        <v>54374</v>
      </c>
      <c r="I112" s="164">
        <f t="shared" si="45"/>
        <v>1.0594007880454948E-2</v>
      </c>
      <c r="J112" s="165">
        <f t="shared" si="42"/>
        <v>-0.32546830418062278</v>
      </c>
      <c r="K112" s="163">
        <f t="shared" si="43"/>
        <v>570</v>
      </c>
      <c r="L112" s="163">
        <f t="shared" si="44"/>
        <v>-26236</v>
      </c>
      <c r="M112" s="164">
        <f t="shared" si="46"/>
        <v>1.6405990917295358E-3</v>
      </c>
      <c r="N112" s="166"/>
    </row>
    <row r="113" spans="1:14" x14ac:dyDescent="0.25">
      <c r="A113" s="161"/>
      <c r="B113" s="162" t="s">
        <v>116</v>
      </c>
      <c r="C113" s="163">
        <v>95352</v>
      </c>
      <c r="D113" s="163">
        <v>90019</v>
      </c>
      <c r="E113" s="163">
        <v>13023</v>
      </c>
      <c r="F113" s="163">
        <v>60814</v>
      </c>
      <c r="G113" s="163">
        <v>72165</v>
      </c>
      <c r="H113" s="163">
        <v>78719</v>
      </c>
      <c r="I113" s="164">
        <f t="shared" si="45"/>
        <v>9.081964941453613E-2</v>
      </c>
      <c r="J113" s="165">
        <f t="shared" si="42"/>
        <v>-0.12552905497728262</v>
      </c>
      <c r="K113" s="163">
        <f t="shared" si="43"/>
        <v>6554</v>
      </c>
      <c r="L113" s="163">
        <f t="shared" si="44"/>
        <v>-11300</v>
      </c>
      <c r="M113" s="164">
        <f t="shared" si="46"/>
        <v>2.375148414717647E-3</v>
      </c>
      <c r="N113" s="79"/>
    </row>
    <row r="114" spans="1:14" x14ac:dyDescent="0.25">
      <c r="A114" s="161"/>
      <c r="B114" s="162" t="s">
        <v>123</v>
      </c>
      <c r="C114" s="163">
        <v>15024</v>
      </c>
      <c r="D114" s="163">
        <v>17067</v>
      </c>
      <c r="E114" s="163">
        <v>8362</v>
      </c>
      <c r="F114" s="163">
        <v>38570</v>
      </c>
      <c r="G114" s="163">
        <v>38476</v>
      </c>
      <c r="H114" s="163">
        <v>38247</v>
      </c>
      <c r="I114" s="164">
        <f t="shared" si="45"/>
        <v>-5.9517621374363117E-3</v>
      </c>
      <c r="J114" s="165">
        <f t="shared" si="42"/>
        <v>1.2409913868869751</v>
      </c>
      <c r="K114" s="163">
        <f t="shared" si="43"/>
        <v>-229</v>
      </c>
      <c r="L114" s="163">
        <f t="shared" si="44"/>
        <v>21180</v>
      </c>
      <c r="M114" s="164">
        <f t="shared" si="46"/>
        <v>1.1540073097689992E-3</v>
      </c>
      <c r="N114" s="79"/>
    </row>
    <row r="115" spans="1:14" x14ac:dyDescent="0.25">
      <c r="A115" s="161"/>
      <c r="B115" s="162" t="s">
        <v>119</v>
      </c>
      <c r="C115" s="163">
        <v>25559</v>
      </c>
      <c r="D115" s="163">
        <v>28205</v>
      </c>
      <c r="E115" s="163">
        <v>19245</v>
      </c>
      <c r="F115" s="163">
        <v>39216</v>
      </c>
      <c r="G115" s="163">
        <v>38880</v>
      </c>
      <c r="H115" s="163">
        <v>30752</v>
      </c>
      <c r="I115" s="164">
        <f t="shared" si="45"/>
        <v>-0.20905349794238681</v>
      </c>
      <c r="J115" s="165">
        <f t="shared" si="42"/>
        <v>9.0303137741535089E-2</v>
      </c>
      <c r="K115" s="163">
        <f t="shared" si="43"/>
        <v>-8128</v>
      </c>
      <c r="L115" s="163">
        <f t="shared" si="44"/>
        <v>2547</v>
      </c>
      <c r="M115" s="164">
        <f t="shared" si="46"/>
        <v>9.2786448061328369E-4</v>
      </c>
      <c r="N115" s="79"/>
    </row>
    <row r="116" spans="1:14" x14ac:dyDescent="0.25">
      <c r="A116" s="161"/>
      <c r="B116" s="162" t="s">
        <v>128</v>
      </c>
      <c r="C116" s="163">
        <v>3838</v>
      </c>
      <c r="D116" s="163">
        <v>5162</v>
      </c>
      <c r="E116" s="163">
        <v>2329</v>
      </c>
      <c r="F116" s="163">
        <v>11148</v>
      </c>
      <c r="G116" s="163">
        <v>9646</v>
      </c>
      <c r="H116" s="163">
        <v>10750</v>
      </c>
      <c r="I116" s="164">
        <f t="shared" si="45"/>
        <v>0.1144515861496993</v>
      </c>
      <c r="J116" s="165">
        <f t="shared" si="42"/>
        <v>1.08252615265401</v>
      </c>
      <c r="K116" s="163">
        <f t="shared" si="43"/>
        <v>1104</v>
      </c>
      <c r="L116" s="163">
        <f t="shared" si="44"/>
        <v>5588</v>
      </c>
      <c r="M116" s="164">
        <f t="shared" si="46"/>
        <v>3.2435429131740374E-4</v>
      </c>
      <c r="N116" s="79"/>
    </row>
    <row r="117" spans="1:14" x14ac:dyDescent="0.25">
      <c r="A117" s="161" t="s">
        <v>144</v>
      </c>
      <c r="B117" s="162" t="s">
        <v>131</v>
      </c>
      <c r="C117" s="163">
        <v>10324</v>
      </c>
      <c r="D117" s="163">
        <v>10767</v>
      </c>
      <c r="E117" s="163">
        <v>7254</v>
      </c>
      <c r="F117" s="163">
        <v>6599</v>
      </c>
      <c r="G117" s="163">
        <v>6156</v>
      </c>
      <c r="H117" s="163">
        <v>9761</v>
      </c>
      <c r="I117" s="164">
        <f t="shared" si="45"/>
        <v>0.58560753736192339</v>
      </c>
      <c r="J117" s="165">
        <f t="shared" si="42"/>
        <v>-9.3433639825392434E-2</v>
      </c>
      <c r="K117" s="163">
        <f t="shared" si="43"/>
        <v>3605</v>
      </c>
      <c r="L117" s="163">
        <f t="shared" si="44"/>
        <v>-1006</v>
      </c>
      <c r="M117" s="164">
        <f t="shared" si="46"/>
        <v>2.9451369651620256E-4</v>
      </c>
      <c r="N117" s="79"/>
    </row>
    <row r="118" spans="1:14" x14ac:dyDescent="0.25">
      <c r="A118" s="161" t="s">
        <v>145</v>
      </c>
      <c r="B118" s="168" t="s">
        <v>145</v>
      </c>
      <c r="C118" s="169">
        <f t="shared" ref="C118:H118" si="47">C110-SUM(C111:C117)</f>
        <v>120246</v>
      </c>
      <c r="D118" s="169">
        <f t="shared" si="47"/>
        <v>147142</v>
      </c>
      <c r="E118" s="169">
        <f t="shared" si="47"/>
        <v>57670</v>
      </c>
      <c r="F118" s="169">
        <f t="shared" si="47"/>
        <v>190721</v>
      </c>
      <c r="G118" s="169">
        <f t="shared" si="47"/>
        <v>191853</v>
      </c>
      <c r="H118" s="169">
        <f t="shared" si="47"/>
        <v>221402</v>
      </c>
      <c r="I118" s="170">
        <f t="shared" si="45"/>
        <v>0.15401896243478075</v>
      </c>
      <c r="J118" s="171">
        <f t="shared" si="42"/>
        <v>0.50468255154884401</v>
      </c>
      <c r="K118" s="169">
        <f>H118-G118</f>
        <v>29549</v>
      </c>
      <c r="L118" s="169">
        <f t="shared" si="44"/>
        <v>74260</v>
      </c>
      <c r="M118" s="170">
        <f t="shared" si="46"/>
        <v>6.6802501215121697E-3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486402</v>
      </c>
      <c r="D120" s="176">
        <v>454490</v>
      </c>
      <c r="E120" s="176">
        <v>180102</v>
      </c>
      <c r="F120" s="176">
        <v>489441</v>
      </c>
      <c r="G120" s="176">
        <v>523336</v>
      </c>
      <c r="H120" s="176">
        <v>529058</v>
      </c>
      <c r="I120" s="177">
        <f>IFERROR(H120/G120-1,"-")</f>
        <v>1.0933702248650867E-2</v>
      </c>
      <c r="J120" s="177">
        <f>IFERROR(H120/D120-1,"-")</f>
        <v>0.16406961649321228</v>
      </c>
      <c r="K120" s="176">
        <f>H120-G120</f>
        <v>5722</v>
      </c>
      <c r="L120" s="176">
        <f>H120-D120</f>
        <v>74568</v>
      </c>
      <c r="M120" s="177">
        <f>H120/H$8</f>
        <v>1.5962998386586325E-2</v>
      </c>
      <c r="N120" s="79"/>
    </row>
    <row r="121" spans="1:14" x14ac:dyDescent="0.25">
      <c r="A121" s="161" t="s">
        <v>96</v>
      </c>
      <c r="B121" s="157" t="s">
        <v>97</v>
      </c>
      <c r="C121" s="158">
        <v>247494</v>
      </c>
      <c r="D121" s="158">
        <v>214873</v>
      </c>
      <c r="E121" s="158">
        <v>92166</v>
      </c>
      <c r="F121" s="158">
        <v>251082</v>
      </c>
      <c r="G121" s="158">
        <v>280170</v>
      </c>
      <c r="H121" s="158">
        <v>283352</v>
      </c>
      <c r="I121" s="159">
        <f>IFERROR(H121/G121-1,"-")</f>
        <v>1.1357390155976699E-2</v>
      </c>
      <c r="J121" s="160">
        <f t="shared" ref="J121:J132" si="48">IFERROR(H121/D121-1,"-")</f>
        <v>0.31869522927496718</v>
      </c>
      <c r="K121" s="158">
        <f t="shared" ref="K121:K131" si="49">H121-G121</f>
        <v>3182</v>
      </c>
      <c r="L121" s="158">
        <f t="shared" ref="L121:L132" si="50">H121-D121</f>
        <v>68479</v>
      </c>
      <c r="M121" s="159">
        <f>H121/H$8</f>
        <v>8.5494360142668816E-3</v>
      </c>
      <c r="N121" s="79"/>
    </row>
    <row r="122" spans="1:14" x14ac:dyDescent="0.25">
      <c r="A122" s="161" t="s">
        <v>103</v>
      </c>
      <c r="B122" s="162" t="s">
        <v>103</v>
      </c>
      <c r="C122" s="163">
        <v>126888</v>
      </c>
      <c r="D122" s="163">
        <v>99964</v>
      </c>
      <c r="E122" s="163">
        <v>36356</v>
      </c>
      <c r="F122" s="163">
        <v>118332</v>
      </c>
      <c r="G122" s="163">
        <v>110477</v>
      </c>
      <c r="H122" s="163">
        <v>122087</v>
      </c>
      <c r="I122" s="164">
        <f>IFERROR(H122/G122-1,"-")</f>
        <v>0.10508974718719744</v>
      </c>
      <c r="J122" s="165">
        <f t="shared" si="48"/>
        <v>0.22130967148173353</v>
      </c>
      <c r="K122" s="163">
        <f t="shared" si="49"/>
        <v>11610</v>
      </c>
      <c r="L122" s="163">
        <f t="shared" si="50"/>
        <v>22123</v>
      </c>
      <c r="M122" s="164">
        <f>H122/H$8</f>
        <v>3.6836690571225923E-3</v>
      </c>
      <c r="N122" s="79"/>
    </row>
    <row r="123" spans="1:14" x14ac:dyDescent="0.25">
      <c r="A123" s="161" t="s">
        <v>100</v>
      </c>
      <c r="B123" s="162" t="s">
        <v>100</v>
      </c>
      <c r="C123" s="163">
        <v>120606</v>
      </c>
      <c r="D123" s="163">
        <v>114909</v>
      </c>
      <c r="E123" s="163">
        <v>55810</v>
      </c>
      <c r="F123" s="163">
        <v>132750</v>
      </c>
      <c r="G123" s="163">
        <v>169693</v>
      </c>
      <c r="H123" s="163">
        <v>161265</v>
      </c>
      <c r="I123" s="164">
        <f>IFERROR(H123/G123-1,"-")</f>
        <v>-4.9666161833428646E-2</v>
      </c>
      <c r="J123" s="165">
        <f t="shared" si="48"/>
        <v>0.40341487611936411</v>
      </c>
      <c r="K123" s="163">
        <f t="shared" si="49"/>
        <v>-8428</v>
      </c>
      <c r="L123" s="163">
        <f t="shared" si="50"/>
        <v>46356</v>
      </c>
      <c r="M123" s="164">
        <f>H123/H$8</f>
        <v>4.8657669571442897E-3</v>
      </c>
      <c r="N123" s="79"/>
    </row>
    <row r="124" spans="1:14" x14ac:dyDescent="0.25">
      <c r="A124" s="161"/>
      <c r="B124" s="157" t="s">
        <v>107</v>
      </c>
      <c r="C124" s="158">
        <v>238908</v>
      </c>
      <c r="D124" s="158">
        <v>239617</v>
      </c>
      <c r="E124" s="158">
        <v>87936</v>
      </c>
      <c r="F124" s="158">
        <v>238359</v>
      </c>
      <c r="G124" s="158">
        <v>243166</v>
      </c>
      <c r="H124" s="158">
        <v>245706</v>
      </c>
      <c r="I124" s="159">
        <f>IFERROR(H124/G124-1,"-")</f>
        <v>1.0445539261245473E-2</v>
      </c>
      <c r="J124" s="160">
        <f t="shared" si="48"/>
        <v>2.5411385669631192E-2</v>
      </c>
      <c r="K124" s="158">
        <f t="shared" si="49"/>
        <v>2540</v>
      </c>
      <c r="L124" s="158">
        <f t="shared" si="50"/>
        <v>6089</v>
      </c>
      <c r="M124" s="159">
        <f>H124/H$8</f>
        <v>7.413562372319442E-3</v>
      </c>
      <c r="N124" s="79"/>
    </row>
    <row r="125" spans="1:14" s="56" customFormat="1" x14ac:dyDescent="0.25">
      <c r="A125" s="161"/>
      <c r="B125" s="162" t="s">
        <v>110</v>
      </c>
      <c r="C125" s="163">
        <v>32556</v>
      </c>
      <c r="D125" s="163">
        <v>29399</v>
      </c>
      <c r="E125" s="163">
        <v>10277</v>
      </c>
      <c r="F125" s="163">
        <v>29734</v>
      </c>
      <c r="G125" s="163">
        <v>36580</v>
      </c>
      <c r="H125" s="163">
        <v>32836</v>
      </c>
      <c r="I125" s="164">
        <f t="shared" ref="I125:I132" si="51">IFERROR(H125/G125-1,"-")</f>
        <v>-0.10235101148168402</v>
      </c>
      <c r="J125" s="165">
        <f t="shared" si="48"/>
        <v>0.1169087383924623</v>
      </c>
      <c r="K125" s="163">
        <f t="shared" si="49"/>
        <v>-3744</v>
      </c>
      <c r="L125" s="163">
        <f t="shared" si="50"/>
        <v>3437</v>
      </c>
      <c r="M125" s="164">
        <f t="shared" ref="M125:M132" si="52">H125/H$8</f>
        <v>9.9074395439053653E-4</v>
      </c>
      <c r="N125" s="166"/>
    </row>
    <row r="126" spans="1:14" s="56" customFormat="1" x14ac:dyDescent="0.25">
      <c r="A126" s="161"/>
      <c r="B126" s="162" t="s">
        <v>113</v>
      </c>
      <c r="C126" s="163">
        <v>30834</v>
      </c>
      <c r="D126" s="163">
        <v>27082</v>
      </c>
      <c r="E126" s="163">
        <v>10562</v>
      </c>
      <c r="F126" s="163">
        <v>29500</v>
      </c>
      <c r="G126" s="163">
        <v>37398</v>
      </c>
      <c r="H126" s="163">
        <v>36612</v>
      </c>
      <c r="I126" s="164">
        <f t="shared" si="51"/>
        <v>-2.1017166693406031E-2</v>
      </c>
      <c r="J126" s="165">
        <f t="shared" si="48"/>
        <v>0.35189424710139572</v>
      </c>
      <c r="K126" s="163">
        <f t="shared" si="49"/>
        <v>-786</v>
      </c>
      <c r="L126" s="163">
        <f t="shared" si="50"/>
        <v>9530</v>
      </c>
      <c r="M126" s="164">
        <f t="shared" si="52"/>
        <v>1.1046752849965381E-3</v>
      </c>
      <c r="N126" s="166"/>
    </row>
    <row r="127" spans="1:14" x14ac:dyDescent="0.25">
      <c r="A127" s="161"/>
      <c r="B127" s="162" t="s">
        <v>116</v>
      </c>
      <c r="C127" s="163">
        <v>17087</v>
      </c>
      <c r="D127" s="163">
        <v>18393</v>
      </c>
      <c r="E127" s="163">
        <v>6115</v>
      </c>
      <c r="F127" s="163">
        <v>21279</v>
      </c>
      <c r="G127" s="163">
        <v>24467</v>
      </c>
      <c r="H127" s="163">
        <v>24007</v>
      </c>
      <c r="I127" s="164">
        <f t="shared" si="51"/>
        <v>-1.880083377610664E-2</v>
      </c>
      <c r="J127" s="165">
        <f t="shared" si="48"/>
        <v>0.30522481378785415</v>
      </c>
      <c r="K127" s="163">
        <f t="shared" si="49"/>
        <v>-460</v>
      </c>
      <c r="L127" s="163">
        <f t="shared" si="50"/>
        <v>5614</v>
      </c>
      <c r="M127" s="164">
        <f t="shared" si="52"/>
        <v>7.2435102061924755E-4</v>
      </c>
      <c r="N127" s="79"/>
    </row>
    <row r="128" spans="1:14" x14ac:dyDescent="0.25">
      <c r="A128" s="161"/>
      <c r="B128" s="162" t="s">
        <v>123</v>
      </c>
      <c r="C128" s="163">
        <v>4254</v>
      </c>
      <c r="D128" s="163">
        <v>4162</v>
      </c>
      <c r="E128" s="163">
        <v>1593</v>
      </c>
      <c r="F128" s="163">
        <v>5628</v>
      </c>
      <c r="G128" s="163">
        <v>6402</v>
      </c>
      <c r="H128" s="163">
        <v>6684</v>
      </c>
      <c r="I128" s="164">
        <f t="shared" si="51"/>
        <v>4.4048734770384179E-2</v>
      </c>
      <c r="J128" s="165">
        <f t="shared" si="48"/>
        <v>0.60595867371456036</v>
      </c>
      <c r="K128" s="163">
        <f t="shared" si="49"/>
        <v>282</v>
      </c>
      <c r="L128" s="163">
        <f t="shared" si="50"/>
        <v>2522</v>
      </c>
      <c r="M128" s="164">
        <f t="shared" si="52"/>
        <v>2.016729379688862E-4</v>
      </c>
      <c r="N128" s="79"/>
    </row>
    <row r="129" spans="1:14" x14ac:dyDescent="0.25">
      <c r="A129" s="161"/>
      <c r="B129" s="162" t="s">
        <v>119</v>
      </c>
      <c r="C129" s="163">
        <v>4534</v>
      </c>
      <c r="D129" s="163">
        <v>3557</v>
      </c>
      <c r="E129" s="163">
        <v>1615</v>
      </c>
      <c r="F129" s="163">
        <v>4189</v>
      </c>
      <c r="G129" s="163">
        <v>5284</v>
      </c>
      <c r="H129" s="163">
        <v>5104</v>
      </c>
      <c r="I129" s="164">
        <f t="shared" si="51"/>
        <v>-3.4065102195306562E-2</v>
      </c>
      <c r="J129" s="165">
        <f t="shared" si="48"/>
        <v>0.43491706494236726</v>
      </c>
      <c r="K129" s="163">
        <f t="shared" si="49"/>
        <v>-180</v>
      </c>
      <c r="L129" s="163">
        <f t="shared" si="50"/>
        <v>1547</v>
      </c>
      <c r="M129" s="164">
        <f t="shared" si="52"/>
        <v>1.5400040026828174E-4</v>
      </c>
      <c r="N129" s="79"/>
    </row>
    <row r="130" spans="1:14" x14ac:dyDescent="0.25">
      <c r="A130" s="161"/>
      <c r="B130" s="162" t="s">
        <v>128</v>
      </c>
      <c r="C130" s="163">
        <v>3842</v>
      </c>
      <c r="D130" s="163">
        <v>3855</v>
      </c>
      <c r="E130" s="163">
        <v>1654</v>
      </c>
      <c r="F130" s="163">
        <v>2347</v>
      </c>
      <c r="G130" s="163">
        <v>3063</v>
      </c>
      <c r="H130" s="163">
        <v>3493</v>
      </c>
      <c r="I130" s="164">
        <f t="shared" si="51"/>
        <v>0.14038524322559587</v>
      </c>
      <c r="J130" s="165">
        <f t="shared" si="48"/>
        <v>-9.3904020752269779E-2</v>
      </c>
      <c r="K130" s="163">
        <f t="shared" si="49"/>
        <v>430</v>
      </c>
      <c r="L130" s="163">
        <f t="shared" si="50"/>
        <v>-362</v>
      </c>
      <c r="M130" s="164">
        <f t="shared" si="52"/>
        <v>1.0539251530899453E-4</v>
      </c>
      <c r="N130" s="79"/>
    </row>
    <row r="131" spans="1:14" x14ac:dyDescent="0.25">
      <c r="A131" s="161" t="s">
        <v>144</v>
      </c>
      <c r="B131" s="162" t="s">
        <v>131</v>
      </c>
      <c r="C131" s="163">
        <v>6767</v>
      </c>
      <c r="D131" s="163">
        <v>5042</v>
      </c>
      <c r="E131" s="163">
        <v>2067</v>
      </c>
      <c r="F131" s="163">
        <v>3360</v>
      </c>
      <c r="G131" s="163">
        <v>4256</v>
      </c>
      <c r="H131" s="163">
        <v>4528</v>
      </c>
      <c r="I131" s="164">
        <f t="shared" si="51"/>
        <v>6.3909774436090139E-2</v>
      </c>
      <c r="J131" s="165">
        <f t="shared" si="48"/>
        <v>-0.10194367314557717</v>
      </c>
      <c r="K131" s="163">
        <f t="shared" si="49"/>
        <v>272</v>
      </c>
      <c r="L131" s="163">
        <f t="shared" si="50"/>
        <v>-514</v>
      </c>
      <c r="M131" s="164">
        <f t="shared" si="52"/>
        <v>1.36621044752112E-4</v>
      </c>
      <c r="N131" s="79"/>
    </row>
    <row r="132" spans="1:14" x14ac:dyDescent="0.25">
      <c r="A132" s="161" t="s">
        <v>145</v>
      </c>
      <c r="B132" s="168" t="s">
        <v>145</v>
      </c>
      <c r="C132" s="169">
        <f t="shared" ref="C132:H132" si="53">C124-SUM(C125:C131)</f>
        <v>139034</v>
      </c>
      <c r="D132" s="169">
        <f t="shared" si="53"/>
        <v>148127</v>
      </c>
      <c r="E132" s="169">
        <f t="shared" si="53"/>
        <v>54053</v>
      </c>
      <c r="F132" s="169">
        <f t="shared" si="53"/>
        <v>142322</v>
      </c>
      <c r="G132" s="169">
        <f t="shared" si="53"/>
        <v>125716</v>
      </c>
      <c r="H132" s="169">
        <f t="shared" si="53"/>
        <v>132442</v>
      </c>
      <c r="I132" s="170">
        <f t="shared" si="51"/>
        <v>5.3501543160775045E-2</v>
      </c>
      <c r="J132" s="171">
        <f t="shared" si="48"/>
        <v>-0.10588886563556943</v>
      </c>
      <c r="K132" s="169">
        <f>H132-G132</f>
        <v>6726</v>
      </c>
      <c r="L132" s="169">
        <f t="shared" si="50"/>
        <v>-15685</v>
      </c>
      <c r="M132" s="170">
        <f t="shared" si="52"/>
        <v>3.9961052140148447E-3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1915530</v>
      </c>
      <c r="D134" s="176">
        <v>1707294</v>
      </c>
      <c r="E134" s="176">
        <v>551112</v>
      </c>
      <c r="F134" s="176">
        <v>1596976</v>
      </c>
      <c r="G134" s="176">
        <v>1728214</v>
      </c>
      <c r="H134" s="176">
        <v>1828241</v>
      </c>
      <c r="I134" s="177">
        <f>IFERROR(H134/G134-1,"-")</f>
        <v>5.7878827506315789E-2</v>
      </c>
      <c r="J134" s="177">
        <f>IFERROR(H134/D134-1,"-")</f>
        <v>7.084134308443657E-2</v>
      </c>
      <c r="K134" s="176">
        <f>H134-G134</f>
        <v>100027</v>
      </c>
      <c r="L134" s="176">
        <f>H134-D134</f>
        <v>120947</v>
      </c>
      <c r="M134" s="177">
        <f>H134/H$8</f>
        <v>5.5162587340690371E-2</v>
      </c>
      <c r="N134" s="79"/>
    </row>
    <row r="135" spans="1:14" x14ac:dyDescent="0.25">
      <c r="A135" s="161" t="s">
        <v>96</v>
      </c>
      <c r="B135" s="157" t="s">
        <v>97</v>
      </c>
      <c r="C135" s="158">
        <v>200945</v>
      </c>
      <c r="D135" s="158">
        <v>184876</v>
      </c>
      <c r="E135" s="158">
        <v>59911</v>
      </c>
      <c r="F135" s="158">
        <v>97634</v>
      </c>
      <c r="G135" s="158">
        <v>107672</v>
      </c>
      <c r="H135" s="158">
        <v>98196</v>
      </c>
      <c r="I135" s="159">
        <f>IFERROR(H135/G135-1,"-")</f>
        <v>-8.8008024370309856E-2</v>
      </c>
      <c r="J135" s="160">
        <f t="shared" ref="J135:J146" si="54">IFERROR(H135/D135-1,"-")</f>
        <v>-0.46885479997403667</v>
      </c>
      <c r="K135" s="158">
        <f t="shared" ref="K135:K145" si="55">H135-G135</f>
        <v>-9476</v>
      </c>
      <c r="L135" s="158">
        <f t="shared" ref="L135:L146" si="56">H135-D135</f>
        <v>-86680</v>
      </c>
      <c r="M135" s="159">
        <f>H135/H$8</f>
        <v>2.9628180456003515E-3</v>
      </c>
      <c r="N135" s="79"/>
    </row>
    <row r="136" spans="1:14" x14ac:dyDescent="0.25">
      <c r="A136" s="161" t="s">
        <v>103</v>
      </c>
      <c r="B136" s="162" t="s">
        <v>103</v>
      </c>
      <c r="C136" s="163">
        <v>141429</v>
      </c>
      <c r="D136" s="163">
        <v>92544</v>
      </c>
      <c r="E136" s="163">
        <v>39383</v>
      </c>
      <c r="F136" s="163">
        <v>53764</v>
      </c>
      <c r="G136" s="163">
        <v>57796</v>
      </c>
      <c r="H136" s="163">
        <v>46931</v>
      </c>
      <c r="I136" s="164">
        <f>IFERROR(H136/G136-1,"-")</f>
        <v>-0.18798878815142916</v>
      </c>
      <c r="J136" s="165">
        <f t="shared" si="54"/>
        <v>-0.49287906293222683</v>
      </c>
      <c r="K136" s="163">
        <f t="shared" si="55"/>
        <v>-10865</v>
      </c>
      <c r="L136" s="163">
        <f t="shared" si="56"/>
        <v>-45613</v>
      </c>
      <c r="M136" s="164">
        <f>H136/H$8</f>
        <v>1.4160252321690301E-3</v>
      </c>
      <c r="N136" s="79"/>
    </row>
    <row r="137" spans="1:14" x14ac:dyDescent="0.25">
      <c r="A137" s="161" t="s">
        <v>100</v>
      </c>
      <c r="B137" s="162" t="s">
        <v>100</v>
      </c>
      <c r="C137" s="163">
        <v>59516</v>
      </c>
      <c r="D137" s="163">
        <v>92332</v>
      </c>
      <c r="E137" s="163">
        <v>20528</v>
      </c>
      <c r="F137" s="163">
        <v>43870</v>
      </c>
      <c r="G137" s="163">
        <v>49876</v>
      </c>
      <c r="H137" s="163">
        <v>51265</v>
      </c>
      <c r="I137" s="164">
        <f>IFERROR(H137/G137-1,"-")</f>
        <v>2.7849065682893581E-2</v>
      </c>
      <c r="J137" s="165">
        <f t="shared" si="54"/>
        <v>-0.44477537581770132</v>
      </c>
      <c r="K137" s="163">
        <f t="shared" si="55"/>
        <v>1389</v>
      </c>
      <c r="L137" s="163">
        <f t="shared" si="56"/>
        <v>-41067</v>
      </c>
      <c r="M137" s="164">
        <f>H137/H$8</f>
        <v>1.5467928134313212E-3</v>
      </c>
      <c r="N137" s="79"/>
    </row>
    <row r="138" spans="1:14" x14ac:dyDescent="0.25">
      <c r="A138" s="161"/>
      <c r="B138" s="157" t="s">
        <v>107</v>
      </c>
      <c r="C138" s="158">
        <v>1714585</v>
      </c>
      <c r="D138" s="158">
        <v>1522418</v>
      </c>
      <c r="E138" s="158">
        <v>491201</v>
      </c>
      <c r="F138" s="158">
        <v>1499342</v>
      </c>
      <c r="G138" s="158">
        <v>1620542</v>
      </c>
      <c r="H138" s="158">
        <v>1730045</v>
      </c>
      <c r="I138" s="159">
        <f>IFERROR(H138/G138-1,"-")</f>
        <v>6.7571837076731089E-2</v>
      </c>
      <c r="J138" s="160">
        <f t="shared" si="54"/>
        <v>0.13637975904120947</v>
      </c>
      <c r="K138" s="158">
        <f t="shared" si="55"/>
        <v>109503</v>
      </c>
      <c r="L138" s="158">
        <f t="shared" si="56"/>
        <v>207627</v>
      </c>
      <c r="M138" s="159">
        <f>H138/H$8</f>
        <v>5.2199769295090022E-2</v>
      </c>
      <c r="N138" s="79"/>
    </row>
    <row r="139" spans="1:14" s="56" customFormat="1" x14ac:dyDescent="0.25">
      <c r="A139" s="161"/>
      <c r="B139" s="162" t="s">
        <v>110</v>
      </c>
      <c r="C139" s="163">
        <v>944294</v>
      </c>
      <c r="D139" s="163">
        <v>780735</v>
      </c>
      <c r="E139" s="163">
        <v>214809</v>
      </c>
      <c r="F139" s="163">
        <v>678639</v>
      </c>
      <c r="G139" s="163">
        <v>687333</v>
      </c>
      <c r="H139" s="163">
        <v>793973</v>
      </c>
      <c r="I139" s="164">
        <f t="shared" ref="I139:I146" si="57">IFERROR(H139/G139-1,"-")</f>
        <v>0.15515041471892088</v>
      </c>
      <c r="J139" s="165">
        <f t="shared" si="54"/>
        <v>1.6955817274747487E-2</v>
      </c>
      <c r="K139" s="163">
        <f t="shared" si="55"/>
        <v>106640</v>
      </c>
      <c r="L139" s="163">
        <f t="shared" si="56"/>
        <v>13238</v>
      </c>
      <c r="M139" s="164">
        <f t="shared" ref="M139:M146" si="58">H139/H$8</f>
        <v>2.3956144161874696E-2</v>
      </c>
      <c r="N139" s="166"/>
    </row>
    <row r="140" spans="1:14" s="56" customFormat="1" x14ac:dyDescent="0.25">
      <c r="A140" s="161"/>
      <c r="B140" s="162" t="s">
        <v>113</v>
      </c>
      <c r="C140" s="163">
        <v>117676</v>
      </c>
      <c r="D140" s="163">
        <v>103196</v>
      </c>
      <c r="E140" s="163">
        <v>39143</v>
      </c>
      <c r="F140" s="163">
        <v>119039</v>
      </c>
      <c r="G140" s="163">
        <v>164937</v>
      </c>
      <c r="H140" s="163">
        <v>175258</v>
      </c>
      <c r="I140" s="164">
        <f t="shared" si="57"/>
        <v>6.2575407579863906E-2</v>
      </c>
      <c r="J140" s="165">
        <f t="shared" si="54"/>
        <v>0.69830225977751081</v>
      </c>
      <c r="K140" s="163">
        <f t="shared" si="55"/>
        <v>10321</v>
      </c>
      <c r="L140" s="163">
        <f t="shared" si="56"/>
        <v>72062</v>
      </c>
      <c r="M140" s="164">
        <f t="shared" si="58"/>
        <v>5.2879706407167942E-3</v>
      </c>
      <c r="N140" s="166"/>
    </row>
    <row r="141" spans="1:14" x14ac:dyDescent="0.25">
      <c r="A141" s="161"/>
      <c r="B141" s="162" t="s">
        <v>116</v>
      </c>
      <c r="C141" s="163">
        <v>151337</v>
      </c>
      <c r="D141" s="163">
        <v>125725</v>
      </c>
      <c r="E141" s="163">
        <v>37372</v>
      </c>
      <c r="F141" s="163">
        <v>159303</v>
      </c>
      <c r="G141" s="163">
        <v>151870</v>
      </c>
      <c r="H141" s="163">
        <v>157248</v>
      </c>
      <c r="I141" s="164">
        <f t="shared" si="57"/>
        <v>3.5411865411207E-2</v>
      </c>
      <c r="J141" s="165">
        <f t="shared" si="54"/>
        <v>0.25072976734937358</v>
      </c>
      <c r="K141" s="163">
        <f t="shared" si="55"/>
        <v>5378</v>
      </c>
      <c r="L141" s="163">
        <f t="shared" si="56"/>
        <v>31523</v>
      </c>
      <c r="M141" s="164">
        <f t="shared" si="58"/>
        <v>4.7445640559143354E-3</v>
      </c>
      <c r="N141" s="79"/>
    </row>
    <row r="142" spans="1:14" x14ac:dyDescent="0.25">
      <c r="A142" s="161"/>
      <c r="B142" s="162" t="s">
        <v>123</v>
      </c>
      <c r="C142" s="163">
        <v>34970</v>
      </c>
      <c r="D142" s="163">
        <v>35626</v>
      </c>
      <c r="E142" s="163">
        <v>7560</v>
      </c>
      <c r="F142" s="163">
        <v>57002</v>
      </c>
      <c r="G142" s="163">
        <v>72744</v>
      </c>
      <c r="H142" s="163">
        <v>55074</v>
      </c>
      <c r="I142" s="164">
        <f t="shared" si="57"/>
        <v>-0.24290663147476077</v>
      </c>
      <c r="J142" s="165">
        <f t="shared" si="54"/>
        <v>0.54589344860495137</v>
      </c>
      <c r="K142" s="163">
        <f t="shared" si="55"/>
        <v>-17670</v>
      </c>
      <c r="L142" s="163">
        <f t="shared" si="56"/>
        <v>19448</v>
      </c>
      <c r="M142" s="164">
        <f t="shared" si="58"/>
        <v>1.6617198362804365E-3</v>
      </c>
      <c r="N142" s="79"/>
    </row>
    <row r="143" spans="1:14" x14ac:dyDescent="0.25">
      <c r="A143" s="161"/>
      <c r="B143" s="162" t="s">
        <v>119</v>
      </c>
      <c r="C143" s="163">
        <v>35457</v>
      </c>
      <c r="D143" s="163">
        <v>35418</v>
      </c>
      <c r="E143" s="163">
        <v>11318</v>
      </c>
      <c r="F143" s="163">
        <v>29084</v>
      </c>
      <c r="G143" s="163">
        <v>37319</v>
      </c>
      <c r="H143" s="163">
        <v>38592</v>
      </c>
      <c r="I143" s="164">
        <f t="shared" si="57"/>
        <v>3.4111310592459532E-2</v>
      </c>
      <c r="J143" s="165">
        <f t="shared" si="54"/>
        <v>8.9615449771302647E-2</v>
      </c>
      <c r="K143" s="163">
        <f t="shared" si="55"/>
        <v>1273</v>
      </c>
      <c r="L143" s="163">
        <f t="shared" si="56"/>
        <v>3174</v>
      </c>
      <c r="M143" s="164">
        <f t="shared" si="58"/>
        <v>1.1644168195833716E-3</v>
      </c>
      <c r="N143" s="79"/>
    </row>
    <row r="144" spans="1:14" x14ac:dyDescent="0.25">
      <c r="A144" s="161"/>
      <c r="B144" s="162" t="s">
        <v>128</v>
      </c>
      <c r="C144" s="163">
        <v>15052</v>
      </c>
      <c r="D144" s="163">
        <v>16194</v>
      </c>
      <c r="E144" s="163">
        <v>15309</v>
      </c>
      <c r="F144" s="163">
        <v>20597</v>
      </c>
      <c r="G144" s="163">
        <v>24080</v>
      </c>
      <c r="H144" s="163">
        <v>21679</v>
      </c>
      <c r="I144" s="164">
        <f t="shared" si="57"/>
        <v>-9.9709302325581395E-2</v>
      </c>
      <c r="J144" s="165">
        <f t="shared" si="54"/>
        <v>0.33870569346671608</v>
      </c>
      <c r="K144" s="163">
        <f t="shared" si="55"/>
        <v>-2401</v>
      </c>
      <c r="L144" s="163">
        <f t="shared" si="56"/>
        <v>5485</v>
      </c>
      <c r="M144" s="164">
        <f t="shared" si="58"/>
        <v>6.5410945874139496E-4</v>
      </c>
      <c r="N144" s="79"/>
    </row>
    <row r="145" spans="1:14" x14ac:dyDescent="0.25">
      <c r="A145" s="161" t="s">
        <v>144</v>
      </c>
      <c r="B145" s="162" t="s">
        <v>131</v>
      </c>
      <c r="C145" s="163">
        <v>65352</v>
      </c>
      <c r="D145" s="163">
        <v>41802</v>
      </c>
      <c r="E145" s="163">
        <v>29428</v>
      </c>
      <c r="F145" s="163">
        <v>10178</v>
      </c>
      <c r="G145" s="163">
        <v>17464</v>
      </c>
      <c r="H145" s="163">
        <v>15416</v>
      </c>
      <c r="I145" s="164">
        <f t="shared" si="57"/>
        <v>-0.11726981218506638</v>
      </c>
      <c r="J145" s="165">
        <f t="shared" si="54"/>
        <v>-0.63121381752069272</v>
      </c>
      <c r="K145" s="163">
        <f t="shared" si="55"/>
        <v>-2048</v>
      </c>
      <c r="L145" s="163">
        <f t="shared" si="56"/>
        <v>-26386</v>
      </c>
      <c r="M145" s="164">
        <f t="shared" si="58"/>
        <v>4.6513913999526472E-4</v>
      </c>
      <c r="N145" s="79"/>
    </row>
    <row r="146" spans="1:14" x14ac:dyDescent="0.25">
      <c r="A146" s="161" t="s">
        <v>145</v>
      </c>
      <c r="B146" s="168" t="s">
        <v>145</v>
      </c>
      <c r="C146" s="169">
        <f t="shared" ref="C146:H146" si="59">C138-SUM(C139:C145)</f>
        <v>350447</v>
      </c>
      <c r="D146" s="169">
        <f t="shared" si="59"/>
        <v>383722</v>
      </c>
      <c r="E146" s="169">
        <f t="shared" si="59"/>
        <v>136262</v>
      </c>
      <c r="F146" s="169">
        <f t="shared" si="59"/>
        <v>425500</v>
      </c>
      <c r="G146" s="169">
        <f t="shared" si="59"/>
        <v>464795</v>
      </c>
      <c r="H146" s="169">
        <f t="shared" si="59"/>
        <v>472805</v>
      </c>
      <c r="I146" s="170">
        <f t="shared" si="57"/>
        <v>1.7233403973794914E-2</v>
      </c>
      <c r="J146" s="171">
        <f t="shared" si="54"/>
        <v>0.23215504974955836</v>
      </c>
      <c r="K146" s="169">
        <f>H146-G146</f>
        <v>8010</v>
      </c>
      <c r="L146" s="169">
        <f t="shared" si="56"/>
        <v>89083</v>
      </c>
      <c r="M146" s="170">
        <f t="shared" si="58"/>
        <v>1.4265705181983727E-2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726024</v>
      </c>
      <c r="D148" s="176">
        <v>653794</v>
      </c>
      <c r="E148" s="176">
        <v>212598</v>
      </c>
      <c r="F148" s="176">
        <v>555387</v>
      </c>
      <c r="G148" s="176">
        <v>711808</v>
      </c>
      <c r="H148" s="176">
        <v>677739</v>
      </c>
      <c r="I148" s="177">
        <f>IFERROR(H148/G148-1,"-")</f>
        <v>-4.7862625876640918E-2</v>
      </c>
      <c r="J148" s="177">
        <f>IFERROR(H148/D148-1,"-")</f>
        <v>3.6624686063194245E-2</v>
      </c>
      <c r="K148" s="176">
        <f>H148-G148</f>
        <v>-34069</v>
      </c>
      <c r="L148" s="176">
        <f>H148-D148</f>
        <v>23945</v>
      </c>
      <c r="M148" s="177">
        <f>H148/H$8</f>
        <v>2.044907470168985E-2</v>
      </c>
      <c r="N148" s="79"/>
    </row>
    <row r="149" spans="1:14" x14ac:dyDescent="0.25">
      <c r="A149" s="161" t="s">
        <v>96</v>
      </c>
      <c r="B149" s="157" t="s">
        <v>97</v>
      </c>
      <c r="C149" s="158">
        <v>245783</v>
      </c>
      <c r="D149" s="158">
        <v>236364</v>
      </c>
      <c r="E149" s="158">
        <v>80145</v>
      </c>
      <c r="F149" s="158">
        <v>229046</v>
      </c>
      <c r="G149" s="158">
        <v>278785</v>
      </c>
      <c r="H149" s="158">
        <v>259856</v>
      </c>
      <c r="I149" s="159">
        <f>IFERROR(H149/G149-1,"-")</f>
        <v>-6.7898201122728929E-2</v>
      </c>
      <c r="J149" s="160">
        <f t="shared" ref="J149:J160" si="60">IFERROR(H149/D149-1,"-")</f>
        <v>9.9389077862957143E-2</v>
      </c>
      <c r="K149" s="158">
        <f t="shared" ref="K149:K159" si="61">H149-G149</f>
        <v>-18929</v>
      </c>
      <c r="L149" s="158">
        <f t="shared" ref="L149:L160" si="62">H149-D149</f>
        <v>23492</v>
      </c>
      <c r="M149" s="159">
        <f>H149/H$8</f>
        <v>7.8405031371697916E-3</v>
      </c>
      <c r="N149" s="79"/>
    </row>
    <row r="150" spans="1:14" x14ac:dyDescent="0.25">
      <c r="A150" s="161" t="s">
        <v>103</v>
      </c>
      <c r="B150" s="162" t="s">
        <v>103</v>
      </c>
      <c r="C150" s="163">
        <v>105228</v>
      </c>
      <c r="D150" s="163">
        <v>98739</v>
      </c>
      <c r="E150" s="163">
        <v>37223</v>
      </c>
      <c r="F150" s="163">
        <v>138712</v>
      </c>
      <c r="G150" s="163">
        <v>196505</v>
      </c>
      <c r="H150" s="163">
        <v>170117</v>
      </c>
      <c r="I150" s="164">
        <f>IFERROR(H150/G150-1,"-")</f>
        <v>-0.13428665937253503</v>
      </c>
      <c r="J150" s="165">
        <f t="shared" si="60"/>
        <v>0.72289571496571781</v>
      </c>
      <c r="K150" s="163">
        <f t="shared" si="61"/>
        <v>-26388</v>
      </c>
      <c r="L150" s="163">
        <f t="shared" si="62"/>
        <v>71378</v>
      </c>
      <c r="M150" s="164">
        <f>H150/H$8</f>
        <v>5.1328538582365371E-3</v>
      </c>
      <c r="N150" s="79"/>
    </row>
    <row r="151" spans="1:14" x14ac:dyDescent="0.25">
      <c r="A151" s="161" t="s">
        <v>100</v>
      </c>
      <c r="B151" s="162" t="s">
        <v>100</v>
      </c>
      <c r="C151" s="163">
        <v>140555</v>
      </c>
      <c r="D151" s="163">
        <v>137625</v>
      </c>
      <c r="E151" s="163">
        <v>42922</v>
      </c>
      <c r="F151" s="163">
        <v>90334</v>
      </c>
      <c r="G151" s="163">
        <v>82280</v>
      </c>
      <c r="H151" s="163">
        <v>89739</v>
      </c>
      <c r="I151" s="164">
        <f>IFERROR(H151/G151-1,"-")</f>
        <v>9.0653864851725885E-2</v>
      </c>
      <c r="J151" s="165">
        <f t="shared" si="60"/>
        <v>-0.34794550408719349</v>
      </c>
      <c r="K151" s="163">
        <f t="shared" si="61"/>
        <v>7459</v>
      </c>
      <c r="L151" s="163">
        <f t="shared" si="62"/>
        <v>-47886</v>
      </c>
      <c r="M151" s="164">
        <f>H151/H$8</f>
        <v>2.7076492789332553E-3</v>
      </c>
      <c r="N151" s="79"/>
    </row>
    <row r="152" spans="1:14" x14ac:dyDescent="0.25">
      <c r="A152" s="161"/>
      <c r="B152" s="157" t="s">
        <v>107</v>
      </c>
      <c r="C152" s="158">
        <v>480241</v>
      </c>
      <c r="D152" s="158">
        <v>417430</v>
      </c>
      <c r="E152" s="158">
        <v>132453</v>
      </c>
      <c r="F152" s="158">
        <v>326341</v>
      </c>
      <c r="G152" s="158">
        <v>433023</v>
      </c>
      <c r="H152" s="158">
        <v>417883</v>
      </c>
      <c r="I152" s="159">
        <f>IFERROR(H152/G152-1,"-")</f>
        <v>-3.4963500784022994E-2</v>
      </c>
      <c r="J152" s="160">
        <f t="shared" si="60"/>
        <v>1.0852118918140974E-3</v>
      </c>
      <c r="K152" s="158">
        <f t="shared" si="61"/>
        <v>-15140</v>
      </c>
      <c r="L152" s="158">
        <f t="shared" si="62"/>
        <v>453</v>
      </c>
      <c r="M152" s="159">
        <f>H152/H$8</f>
        <v>1.2608571564520058E-2</v>
      </c>
      <c r="N152" s="79"/>
    </row>
    <row r="153" spans="1:14" s="56" customFormat="1" x14ac:dyDescent="0.25">
      <c r="A153" s="161"/>
      <c r="B153" s="162" t="s">
        <v>110</v>
      </c>
      <c r="C153" s="163">
        <v>142607</v>
      </c>
      <c r="D153" s="163">
        <v>109530</v>
      </c>
      <c r="E153" s="163">
        <v>29071</v>
      </c>
      <c r="F153" s="163">
        <v>119965</v>
      </c>
      <c r="G153" s="163">
        <v>162462</v>
      </c>
      <c r="H153" s="163">
        <v>137321</v>
      </c>
      <c r="I153" s="164">
        <f t="shared" ref="I153:I160" si="63">IFERROR(H153/G153-1,"-")</f>
        <v>-0.15475003385407049</v>
      </c>
      <c r="J153" s="165">
        <f t="shared" si="60"/>
        <v>0.25372957180681088</v>
      </c>
      <c r="K153" s="163">
        <f t="shared" si="61"/>
        <v>-25141</v>
      </c>
      <c r="L153" s="163">
        <f t="shared" si="62"/>
        <v>27791</v>
      </c>
      <c r="M153" s="164">
        <f t="shared" ref="M153:M160" si="64">H153/H$8</f>
        <v>4.1433168035346227E-3</v>
      </c>
      <c r="N153" s="166"/>
    </row>
    <row r="154" spans="1:14" s="56" customFormat="1" x14ac:dyDescent="0.25">
      <c r="A154" s="161"/>
      <c r="B154" s="162" t="s">
        <v>113</v>
      </c>
      <c r="C154" s="163">
        <v>170747</v>
      </c>
      <c r="D154" s="163">
        <v>138665</v>
      </c>
      <c r="E154" s="163">
        <v>47199</v>
      </c>
      <c r="F154" s="163">
        <v>86392</v>
      </c>
      <c r="G154" s="163">
        <v>93150</v>
      </c>
      <c r="H154" s="163">
        <v>92983</v>
      </c>
      <c r="I154" s="164">
        <f t="shared" si="63"/>
        <v>-1.7928073000537115E-3</v>
      </c>
      <c r="J154" s="165">
        <f t="shared" si="60"/>
        <v>-0.32944145963292826</v>
      </c>
      <c r="K154" s="163">
        <f t="shared" si="61"/>
        <v>-167</v>
      </c>
      <c r="L154" s="163">
        <f t="shared" si="62"/>
        <v>-45682</v>
      </c>
      <c r="M154" s="164">
        <f t="shared" si="64"/>
        <v>2.8055288436805723E-3</v>
      </c>
      <c r="N154" s="166"/>
    </row>
    <row r="155" spans="1:14" x14ac:dyDescent="0.25">
      <c r="A155" s="161"/>
      <c r="B155" s="162" t="s">
        <v>116</v>
      </c>
      <c r="C155" s="163">
        <v>65833</v>
      </c>
      <c r="D155" s="163">
        <v>60609</v>
      </c>
      <c r="E155" s="163">
        <v>13177</v>
      </c>
      <c r="F155" s="163">
        <v>35494</v>
      </c>
      <c r="G155" s="163">
        <v>65880</v>
      </c>
      <c r="H155" s="163">
        <v>61633</v>
      </c>
      <c r="I155" s="164">
        <f t="shared" si="63"/>
        <v>-6.4465695203400175E-2</v>
      </c>
      <c r="J155" s="165">
        <f t="shared" si="60"/>
        <v>1.689518058374162E-2</v>
      </c>
      <c r="K155" s="163">
        <f t="shared" si="61"/>
        <v>-4247</v>
      </c>
      <c r="L155" s="163">
        <f t="shared" si="62"/>
        <v>1024</v>
      </c>
      <c r="M155" s="164">
        <f t="shared" si="64"/>
        <v>1.8596212127223763E-3</v>
      </c>
      <c r="N155" s="79"/>
    </row>
    <row r="156" spans="1:14" x14ac:dyDescent="0.25">
      <c r="A156" s="161"/>
      <c r="B156" s="162" t="s">
        <v>123</v>
      </c>
      <c r="C156" s="163">
        <v>6739</v>
      </c>
      <c r="D156" s="163">
        <v>6984</v>
      </c>
      <c r="E156" s="163">
        <v>2519</v>
      </c>
      <c r="F156" s="163">
        <v>7932</v>
      </c>
      <c r="G156" s="163">
        <v>11287</v>
      </c>
      <c r="H156" s="163">
        <v>14090</v>
      </c>
      <c r="I156" s="164">
        <f t="shared" si="63"/>
        <v>0.24833879684592897</v>
      </c>
      <c r="J156" s="165">
        <f t="shared" si="60"/>
        <v>1.0174684994272623</v>
      </c>
      <c r="K156" s="163">
        <f t="shared" si="61"/>
        <v>2803</v>
      </c>
      <c r="L156" s="163">
        <f t="shared" si="62"/>
        <v>7106</v>
      </c>
      <c r="M156" s="164">
        <f t="shared" si="64"/>
        <v>4.2513041531741568E-4</v>
      </c>
      <c r="N156" s="79"/>
    </row>
    <row r="157" spans="1:14" x14ac:dyDescent="0.25">
      <c r="A157" s="161"/>
      <c r="B157" s="162" t="s">
        <v>119</v>
      </c>
      <c r="C157" s="163">
        <v>15612</v>
      </c>
      <c r="D157" s="163">
        <v>19112</v>
      </c>
      <c r="E157" s="163">
        <v>9225</v>
      </c>
      <c r="F157" s="163">
        <v>25474</v>
      </c>
      <c r="G157" s="163">
        <v>20067</v>
      </c>
      <c r="H157" s="163">
        <v>23057</v>
      </c>
      <c r="I157" s="164">
        <f t="shared" si="63"/>
        <v>0.14900084716200723</v>
      </c>
      <c r="J157" s="165">
        <f t="shared" si="60"/>
        <v>0.20641481791544569</v>
      </c>
      <c r="K157" s="163">
        <f t="shared" si="61"/>
        <v>2990</v>
      </c>
      <c r="L157" s="163">
        <f t="shared" si="62"/>
        <v>3945</v>
      </c>
      <c r="M157" s="164">
        <f t="shared" si="64"/>
        <v>6.9568715301445371E-4</v>
      </c>
      <c r="N157" s="79"/>
    </row>
    <row r="158" spans="1:14" x14ac:dyDescent="0.25">
      <c r="A158" s="161"/>
      <c r="B158" s="162" t="s">
        <v>128</v>
      </c>
      <c r="C158" s="163">
        <v>1894</v>
      </c>
      <c r="D158" s="163">
        <v>2676</v>
      </c>
      <c r="E158" s="163">
        <v>2815</v>
      </c>
      <c r="F158" s="163">
        <v>2209</v>
      </c>
      <c r="G158" s="163">
        <v>3739</v>
      </c>
      <c r="H158" s="163">
        <v>2649</v>
      </c>
      <c r="I158" s="164">
        <f t="shared" si="63"/>
        <v>-0.2915217972719979</v>
      </c>
      <c r="J158" s="165">
        <f t="shared" si="60"/>
        <v>-1.0089686098654682E-2</v>
      </c>
      <c r="K158" s="163">
        <f t="shared" si="61"/>
        <v>-1090</v>
      </c>
      <c r="L158" s="163">
        <f t="shared" si="62"/>
        <v>-27</v>
      </c>
      <c r="M158" s="164">
        <f t="shared" si="64"/>
        <v>7.9926931879051389E-5</v>
      </c>
      <c r="N158" s="79"/>
    </row>
    <row r="159" spans="1:14" x14ac:dyDescent="0.25">
      <c r="A159" s="161" t="s">
        <v>144</v>
      </c>
      <c r="B159" s="162" t="s">
        <v>131</v>
      </c>
      <c r="C159" s="163">
        <v>6897</v>
      </c>
      <c r="D159" s="163">
        <v>6385</v>
      </c>
      <c r="E159" s="163">
        <v>3775</v>
      </c>
      <c r="F159" s="163">
        <v>3597</v>
      </c>
      <c r="G159" s="163">
        <v>5086</v>
      </c>
      <c r="H159" s="163">
        <v>4461</v>
      </c>
      <c r="I159" s="164">
        <f t="shared" si="63"/>
        <v>-0.12288635469917419</v>
      </c>
      <c r="J159" s="165">
        <f t="shared" si="60"/>
        <v>-0.30133124510571652</v>
      </c>
      <c r="K159" s="163">
        <f t="shared" si="61"/>
        <v>-625</v>
      </c>
      <c r="L159" s="163">
        <f t="shared" si="62"/>
        <v>-1924</v>
      </c>
      <c r="M159" s="164">
        <f t="shared" si="64"/>
        <v>1.3459948777366865E-4</v>
      </c>
      <c r="N159" s="79"/>
    </row>
    <row r="160" spans="1:14" x14ac:dyDescent="0.25">
      <c r="A160" s="161" t="s">
        <v>145</v>
      </c>
      <c r="B160" s="168" t="s">
        <v>145</v>
      </c>
      <c r="C160" s="169">
        <f t="shared" ref="C160:H160" si="65">C152-SUM(C153:C159)</f>
        <v>69912</v>
      </c>
      <c r="D160" s="169">
        <f t="shared" si="65"/>
        <v>73469</v>
      </c>
      <c r="E160" s="169">
        <f t="shared" si="65"/>
        <v>24672</v>
      </c>
      <c r="F160" s="169">
        <f t="shared" si="65"/>
        <v>45278</v>
      </c>
      <c r="G160" s="169">
        <f t="shared" si="65"/>
        <v>71352</v>
      </c>
      <c r="H160" s="169">
        <f t="shared" si="65"/>
        <v>81689</v>
      </c>
      <c r="I160" s="170">
        <f t="shared" si="63"/>
        <v>0.14487330418208311</v>
      </c>
      <c r="J160" s="171">
        <f t="shared" si="60"/>
        <v>0.11188392383182033</v>
      </c>
      <c r="K160" s="169">
        <f>H160-G160</f>
        <v>10337</v>
      </c>
      <c r="L160" s="169">
        <f t="shared" si="62"/>
        <v>8220</v>
      </c>
      <c r="M160" s="170">
        <f t="shared" si="64"/>
        <v>2.4647607165978972E-3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2">
    <mergeCell ref="B3:M3"/>
    <mergeCell ref="C5:M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A89AA0-CE86-48BF-9780-758AA0D8F0B7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63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63"/>
      <c r="D4" s="263"/>
      <c r="E4" s="263"/>
      <c r="F4" s="263"/>
      <c r="G4" s="263"/>
      <c r="H4" s="263"/>
      <c r="I4" s="263"/>
      <c r="J4" s="263"/>
      <c r="K4" s="263"/>
      <c r="L4" s="263"/>
      <c r="M4" s="263"/>
    </row>
    <row r="5" spans="1:14" ht="6" customHeight="1" x14ac:dyDescent="0.25"/>
    <row r="6" spans="1:14" s="144" customFormat="1" ht="72" customHeight="1" x14ac:dyDescent="0.25">
      <c r="B6" s="145"/>
      <c r="C6" s="182">
        <v>2018</v>
      </c>
      <c r="D6" s="182">
        <v>2019</v>
      </c>
      <c r="E6" s="182">
        <v>2020</v>
      </c>
      <c r="F6" s="182">
        <v>2021</v>
      </c>
      <c r="G6" s="182">
        <v>2022</v>
      </c>
      <c r="H6" s="182">
        <v>2023</v>
      </c>
      <c r="I6" s="173" t="str">
        <f>CONCATENATE("var. ",RIGHT(H6,2),"/",RIGHT(G6,2))</f>
        <v>var. 23/22</v>
      </c>
      <c r="J6" s="173" t="str">
        <f>CONCATENATE("var. ",RIGHT(H6,2),"/",RIGHT(E6,2))</f>
        <v>var. 23/20</v>
      </c>
      <c r="K6" s="172" t="str">
        <f>CONCATENATE("dif. ",RIGHT(H6,2),"/",RIGHT(G6,2))</f>
        <v>dif. 23/22</v>
      </c>
      <c r="L6" s="172" t="str">
        <f>CONCATENATE("dif. ",RIGHT(H6,2),"/",RIGHT(E6,2))</f>
        <v>dif. 23/20</v>
      </c>
      <c r="M6" s="173" t="str">
        <f>CONCATENATE("Cuota s/ total lugares de residencia ",RIGHT(H6,4))</f>
        <v>Cuota s/ total lugares de residencia 2023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>
        <v>3</v>
      </c>
      <c r="B8" s="154" t="s">
        <v>68</v>
      </c>
      <c r="C8" s="176">
        <v>34510831</v>
      </c>
      <c r="D8" s="176">
        <v>34034766</v>
      </c>
      <c r="E8" s="176">
        <v>10243785</v>
      </c>
      <c r="F8" s="176">
        <v>13903380</v>
      </c>
      <c r="G8" s="176">
        <v>31405937</v>
      </c>
      <c r="H8" s="176">
        <v>34509923</v>
      </c>
      <c r="I8" s="177">
        <f>IFERROR(H8/G8-1,"-")</f>
        <v>9.8834370074677214E-2</v>
      </c>
      <c r="J8" s="177">
        <f>IFERROR(H8/E8-1,"-")</f>
        <v>2.3688644382911201</v>
      </c>
      <c r="K8" s="176">
        <f>H8-G8</f>
        <v>3103986</v>
      </c>
      <c r="L8" s="176">
        <f>H8-E8</f>
        <v>24266138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4630328</v>
      </c>
      <c r="D9" s="158">
        <v>4613933</v>
      </c>
      <c r="E9" s="158">
        <v>1666329</v>
      </c>
      <c r="F9" s="158">
        <v>2851484</v>
      </c>
      <c r="G9" s="158">
        <v>4154268</v>
      </c>
      <c r="H9" s="158">
        <v>4256196</v>
      </c>
      <c r="I9" s="159">
        <f>IFERROR(H9/G9-1,"-")</f>
        <v>2.4535730482482032E-2</v>
      </c>
      <c r="J9" s="160">
        <f t="shared" ref="J9:J20" si="0">IFERROR(H9/E9-1,"-")</f>
        <v>1.5542350880288347</v>
      </c>
      <c r="K9" s="158">
        <f t="shared" ref="K9:K19" si="1">H9-G9</f>
        <v>101928</v>
      </c>
      <c r="L9" s="158">
        <f t="shared" ref="L9:L20" si="2">H9-E9</f>
        <v>2589867</v>
      </c>
      <c r="M9" s="159">
        <f>H9/H$8</f>
        <v>0.12333252670543483</v>
      </c>
      <c r="N9" s="79"/>
    </row>
    <row r="10" spans="1:14" x14ac:dyDescent="0.25">
      <c r="A10" s="161" t="s">
        <v>103</v>
      </c>
      <c r="B10" s="162" t="s">
        <v>103</v>
      </c>
      <c r="C10" s="163">
        <v>1417896</v>
      </c>
      <c r="D10" s="163">
        <v>1301233</v>
      </c>
      <c r="E10" s="163">
        <v>564792</v>
      </c>
      <c r="F10" s="163">
        <v>1116779</v>
      </c>
      <c r="G10" s="163">
        <v>1214668</v>
      </c>
      <c r="H10" s="163">
        <v>1317693</v>
      </c>
      <c r="I10" s="164">
        <f>IFERROR(H10/G10-1,"-")</f>
        <v>8.4817415129072371E-2</v>
      </c>
      <c r="J10" s="165">
        <f t="shared" si="0"/>
        <v>1.3330588960183571</v>
      </c>
      <c r="K10" s="163">
        <f t="shared" si="1"/>
        <v>103025</v>
      </c>
      <c r="L10" s="163">
        <f t="shared" si="2"/>
        <v>752901</v>
      </c>
      <c r="M10" s="164">
        <f>H10/H$8</f>
        <v>3.8183017678712294E-2</v>
      </c>
      <c r="N10" s="79"/>
    </row>
    <row r="11" spans="1:14" x14ac:dyDescent="0.25">
      <c r="A11" s="161" t="s">
        <v>100</v>
      </c>
      <c r="B11" s="162" t="s">
        <v>100</v>
      </c>
      <c r="C11" s="163">
        <v>3212432</v>
      </c>
      <c r="D11" s="163">
        <v>3312700</v>
      </c>
      <c r="E11" s="163">
        <v>1101537</v>
      </c>
      <c r="F11" s="163">
        <v>1734705</v>
      </c>
      <c r="G11" s="163">
        <v>2939600</v>
      </c>
      <c r="H11" s="163">
        <v>2938503</v>
      </c>
      <c r="I11" s="164">
        <f>IFERROR(H11/G11-1,"-")</f>
        <v>-3.7318002449315824E-4</v>
      </c>
      <c r="J11" s="165">
        <f t="shared" si="0"/>
        <v>1.6676389444930129</v>
      </c>
      <c r="K11" s="163">
        <f t="shared" si="1"/>
        <v>-1097</v>
      </c>
      <c r="L11" s="163">
        <f t="shared" si="2"/>
        <v>1836966</v>
      </c>
      <c r="M11" s="164">
        <f>H11/H$8</f>
        <v>8.5149509026722539E-2</v>
      </c>
      <c r="N11" s="79"/>
    </row>
    <row r="12" spans="1:14" x14ac:dyDescent="0.25">
      <c r="A12" s="1"/>
      <c r="B12" s="157" t="s">
        <v>107</v>
      </c>
      <c r="C12" s="158">
        <v>29880503</v>
      </c>
      <c r="D12" s="158">
        <v>29420833</v>
      </c>
      <c r="E12" s="158">
        <v>8577456</v>
      </c>
      <c r="F12" s="158">
        <v>11051896</v>
      </c>
      <c r="G12" s="158">
        <v>27251669</v>
      </c>
      <c r="H12" s="158">
        <v>30253727</v>
      </c>
      <c r="I12" s="159">
        <f>IFERROR(H12/G12-1,"-")</f>
        <v>0.11016051897592027</v>
      </c>
      <c r="J12" s="160">
        <f t="shared" si="0"/>
        <v>2.5271212116972679</v>
      </c>
      <c r="K12" s="158">
        <f t="shared" si="1"/>
        <v>3002058</v>
      </c>
      <c r="L12" s="158">
        <f t="shared" si="2"/>
        <v>21676271</v>
      </c>
      <c r="M12" s="159">
        <f>H12/H$8</f>
        <v>0.87666747329456518</v>
      </c>
      <c r="N12" s="79"/>
    </row>
    <row r="13" spans="1:14" s="56" customFormat="1" x14ac:dyDescent="0.25">
      <c r="B13" s="162" t="s">
        <v>110</v>
      </c>
      <c r="C13" s="163">
        <v>12789312</v>
      </c>
      <c r="D13" s="163">
        <v>13160030</v>
      </c>
      <c r="E13" s="163">
        <v>3390819</v>
      </c>
      <c r="F13" s="163">
        <v>3350798</v>
      </c>
      <c r="G13" s="163">
        <v>12657617</v>
      </c>
      <c r="H13" s="163">
        <v>13883101</v>
      </c>
      <c r="I13" s="164">
        <f t="shared" ref="I13:I20" si="3">IFERROR(H13/G13-1,"-")</f>
        <v>9.6817908141793252E-2</v>
      </c>
      <c r="J13" s="165">
        <f t="shared" si="0"/>
        <v>3.09432087056254</v>
      </c>
      <c r="K13" s="163">
        <f t="shared" si="1"/>
        <v>1225484</v>
      </c>
      <c r="L13" s="163">
        <f t="shared" si="2"/>
        <v>10492282</v>
      </c>
      <c r="M13" s="164">
        <f t="shared" ref="M13:M20" si="4">H13/H$8</f>
        <v>0.40229301583779253</v>
      </c>
      <c r="N13" s="166"/>
    </row>
    <row r="14" spans="1:14" s="56" customFormat="1" x14ac:dyDescent="0.25">
      <c r="B14" s="162" t="s">
        <v>113</v>
      </c>
      <c r="C14" s="163">
        <v>5171883</v>
      </c>
      <c r="D14" s="163">
        <v>4424103</v>
      </c>
      <c r="E14" s="163">
        <v>1278654</v>
      </c>
      <c r="F14" s="163">
        <v>1806937</v>
      </c>
      <c r="G14" s="163">
        <v>3169256</v>
      </c>
      <c r="H14" s="163">
        <v>3598054</v>
      </c>
      <c r="I14" s="164">
        <f t="shared" si="3"/>
        <v>0.13529926266606429</v>
      </c>
      <c r="J14" s="165">
        <f t="shared" si="0"/>
        <v>1.813938719935182</v>
      </c>
      <c r="K14" s="163">
        <f t="shared" si="1"/>
        <v>428798</v>
      </c>
      <c r="L14" s="163">
        <f t="shared" si="2"/>
        <v>2319400</v>
      </c>
      <c r="M14" s="164">
        <f t="shared" si="4"/>
        <v>0.10426143228427372</v>
      </c>
      <c r="N14" s="166"/>
    </row>
    <row r="15" spans="1:14" x14ac:dyDescent="0.25">
      <c r="A15" s="1"/>
      <c r="B15" s="162" t="s">
        <v>116</v>
      </c>
      <c r="C15" s="163">
        <v>1147817</v>
      </c>
      <c r="D15" s="163">
        <v>1180822</v>
      </c>
      <c r="E15" s="163">
        <v>395218</v>
      </c>
      <c r="F15" s="163">
        <v>815902</v>
      </c>
      <c r="G15" s="163">
        <v>1288352</v>
      </c>
      <c r="H15" s="163">
        <v>1520450</v>
      </c>
      <c r="I15" s="164">
        <f t="shared" si="3"/>
        <v>0.18015107672437347</v>
      </c>
      <c r="J15" s="165">
        <f t="shared" si="0"/>
        <v>2.8471172871680945</v>
      </c>
      <c r="K15" s="163">
        <f t="shared" si="1"/>
        <v>232098</v>
      </c>
      <c r="L15" s="163">
        <f t="shared" si="2"/>
        <v>1125232</v>
      </c>
      <c r="M15" s="164">
        <f t="shared" si="4"/>
        <v>4.4058342291867759E-2</v>
      </c>
      <c r="N15" s="79"/>
    </row>
    <row r="16" spans="1:14" x14ac:dyDescent="0.25">
      <c r="A16" s="1"/>
      <c r="B16" s="162" t="s">
        <v>123</v>
      </c>
      <c r="C16" s="163">
        <v>1190551</v>
      </c>
      <c r="D16" s="163">
        <v>1116998</v>
      </c>
      <c r="E16" s="163">
        <v>302698</v>
      </c>
      <c r="F16" s="163">
        <v>691981</v>
      </c>
      <c r="G16" s="163">
        <v>1287744</v>
      </c>
      <c r="H16" s="163">
        <v>1318357</v>
      </c>
      <c r="I16" s="164">
        <f t="shared" si="3"/>
        <v>2.3772582128124942E-2</v>
      </c>
      <c r="J16" s="165">
        <f t="shared" si="0"/>
        <v>3.3553541813953185</v>
      </c>
      <c r="K16" s="163">
        <f t="shared" si="1"/>
        <v>30613</v>
      </c>
      <c r="L16" s="163">
        <f t="shared" si="2"/>
        <v>1015659</v>
      </c>
      <c r="M16" s="164">
        <f t="shared" si="4"/>
        <v>3.8202258521411361E-2</v>
      </c>
      <c r="N16" s="79"/>
    </row>
    <row r="17" spans="1:14" x14ac:dyDescent="0.25">
      <c r="A17" s="1"/>
      <c r="B17" s="162" t="s">
        <v>119</v>
      </c>
      <c r="C17" s="163">
        <v>1113956</v>
      </c>
      <c r="D17" s="163">
        <v>1084813</v>
      </c>
      <c r="E17" s="163">
        <v>443857</v>
      </c>
      <c r="F17" s="163">
        <v>726467</v>
      </c>
      <c r="G17" s="163">
        <v>1124652</v>
      </c>
      <c r="H17" s="163">
        <v>1172687</v>
      </c>
      <c r="I17" s="164">
        <f t="shared" si="3"/>
        <v>4.2710989710594838E-2</v>
      </c>
      <c r="J17" s="165">
        <f t="shared" si="0"/>
        <v>1.6420378635461419</v>
      </c>
      <c r="K17" s="163">
        <f t="shared" si="1"/>
        <v>48035</v>
      </c>
      <c r="L17" s="163">
        <f t="shared" si="2"/>
        <v>728830</v>
      </c>
      <c r="M17" s="164">
        <f t="shared" si="4"/>
        <v>3.3981153768439298E-2</v>
      </c>
      <c r="N17" s="79"/>
    </row>
    <row r="18" spans="1:14" x14ac:dyDescent="0.25">
      <c r="A18" s="1"/>
      <c r="B18" s="162" t="s">
        <v>128</v>
      </c>
      <c r="C18" s="163">
        <v>561907</v>
      </c>
      <c r="D18" s="163">
        <v>594834</v>
      </c>
      <c r="E18" s="163">
        <v>241432</v>
      </c>
      <c r="F18" s="163">
        <v>191434</v>
      </c>
      <c r="G18" s="163">
        <v>491173</v>
      </c>
      <c r="H18" s="163">
        <v>523681</v>
      </c>
      <c r="I18" s="164">
        <f t="shared" si="3"/>
        <v>6.6184419746199374E-2</v>
      </c>
      <c r="J18" s="165">
        <f t="shared" si="0"/>
        <v>1.169062096159581</v>
      </c>
      <c r="K18" s="163">
        <f t="shared" si="1"/>
        <v>32508</v>
      </c>
      <c r="L18" s="163">
        <f t="shared" si="2"/>
        <v>282249</v>
      </c>
      <c r="M18" s="164">
        <f t="shared" si="4"/>
        <v>1.5174794797426816E-2</v>
      </c>
      <c r="N18" s="79"/>
    </row>
    <row r="19" spans="1:14" x14ac:dyDescent="0.25">
      <c r="A19" s="161" t="s">
        <v>144</v>
      </c>
      <c r="B19" s="162" t="s">
        <v>131</v>
      </c>
      <c r="C19" s="163">
        <v>955904</v>
      </c>
      <c r="D19" s="163">
        <v>847396</v>
      </c>
      <c r="E19" s="163">
        <v>356220</v>
      </c>
      <c r="F19" s="163">
        <v>171613</v>
      </c>
      <c r="G19" s="163">
        <v>432862</v>
      </c>
      <c r="H19" s="163">
        <v>543249</v>
      </c>
      <c r="I19" s="164">
        <f t="shared" si="3"/>
        <v>0.25501661037466916</v>
      </c>
      <c r="J19" s="165">
        <f t="shared" si="0"/>
        <v>0.52503789792824662</v>
      </c>
      <c r="K19" s="163">
        <f t="shared" si="1"/>
        <v>110387</v>
      </c>
      <c r="L19" s="163">
        <f t="shared" si="2"/>
        <v>187029</v>
      </c>
      <c r="M19" s="164">
        <f t="shared" si="4"/>
        <v>1.5741820113594575E-2</v>
      </c>
      <c r="N19" s="79"/>
    </row>
    <row r="20" spans="1:14" x14ac:dyDescent="0.25">
      <c r="A20" s="167" t="s">
        <v>145</v>
      </c>
      <c r="B20" s="168" t="s">
        <v>145</v>
      </c>
      <c r="C20" s="169">
        <f t="shared" ref="C20" si="5">C12-SUM(C13:C19)</f>
        <v>6949173</v>
      </c>
      <c r="D20" s="169">
        <f t="shared" ref="D20:H20" si="6">D12-SUM(D13:D19)</f>
        <v>7011837</v>
      </c>
      <c r="E20" s="169">
        <f t="shared" si="6"/>
        <v>2168558</v>
      </c>
      <c r="F20" s="169">
        <f t="shared" si="6"/>
        <v>3296764</v>
      </c>
      <c r="G20" s="169">
        <f t="shared" si="6"/>
        <v>6800013</v>
      </c>
      <c r="H20" s="169">
        <f t="shared" si="6"/>
        <v>7694148</v>
      </c>
      <c r="I20" s="170">
        <f t="shared" si="3"/>
        <v>0.13149018979816662</v>
      </c>
      <c r="J20" s="171">
        <f t="shared" si="0"/>
        <v>2.548048057741596</v>
      </c>
      <c r="K20" s="169">
        <f>H20-G20</f>
        <v>894135</v>
      </c>
      <c r="L20" s="169">
        <f t="shared" si="2"/>
        <v>5525590</v>
      </c>
      <c r="M20" s="170">
        <f t="shared" si="4"/>
        <v>0.22295465567975911</v>
      </c>
      <c r="N20" s="79"/>
    </row>
    <row r="21" spans="1:14" s="144" customFormat="1" x14ac:dyDescent="0.25"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">
        <v>3</v>
      </c>
      <c r="B22" s="154" t="s">
        <v>68</v>
      </c>
      <c r="C22" s="176">
        <v>12780955</v>
      </c>
      <c r="D22" s="176">
        <v>13105945</v>
      </c>
      <c r="E22" s="176">
        <v>3913809</v>
      </c>
      <c r="F22" s="176">
        <v>5763674</v>
      </c>
      <c r="G22" s="176">
        <v>12632387</v>
      </c>
      <c r="H22" s="176">
        <v>13590517</v>
      </c>
      <c r="I22" s="177">
        <f>IFERROR(H22/G22-1,"-")</f>
        <v>7.5847106330735325E-2</v>
      </c>
      <c r="J22" s="177">
        <f>IFERROR(H22/E22-1,"-")</f>
        <v>2.4724527947071508</v>
      </c>
      <c r="K22" s="176">
        <f>H22-G22</f>
        <v>958130</v>
      </c>
      <c r="L22" s="176">
        <f>H22-E22</f>
        <v>9676708</v>
      </c>
      <c r="M22" s="177">
        <f>H22/H$8</f>
        <v>0.39381475872896038</v>
      </c>
      <c r="N22" s="79"/>
    </row>
    <row r="23" spans="1:14" x14ac:dyDescent="0.25">
      <c r="A23" s="1" t="s">
        <v>96</v>
      </c>
      <c r="B23" s="157" t="s">
        <v>97</v>
      </c>
      <c r="C23" s="158">
        <v>881685</v>
      </c>
      <c r="D23" s="158">
        <v>1013579</v>
      </c>
      <c r="E23" s="158">
        <v>419753</v>
      </c>
      <c r="F23" s="158">
        <v>926094</v>
      </c>
      <c r="G23" s="158">
        <v>924124</v>
      </c>
      <c r="H23" s="158">
        <v>817242</v>
      </c>
      <c r="I23" s="159">
        <f>IFERROR(H23/G23-1,"-")</f>
        <v>-0.11565763901814041</v>
      </c>
      <c r="J23" s="160">
        <f t="shared" ref="J23:J34" si="7">IFERROR(H23/E23-1,"-")</f>
        <v>0.94695928319749956</v>
      </c>
      <c r="K23" s="158">
        <f t="shared" ref="K23:K33" si="8">H23-G23</f>
        <v>-106882</v>
      </c>
      <c r="L23" s="158">
        <f t="shared" ref="L23:L34" si="9">H23-E23</f>
        <v>397489</v>
      </c>
      <c r="M23" s="159">
        <f>H23/H$8</f>
        <v>2.3681362604025515E-2</v>
      </c>
      <c r="N23" s="79"/>
    </row>
    <row r="24" spans="1:14" x14ac:dyDescent="0.25">
      <c r="A24" s="161" t="s">
        <v>103</v>
      </c>
      <c r="B24" s="162" t="s">
        <v>103</v>
      </c>
      <c r="C24" s="163">
        <v>322907</v>
      </c>
      <c r="D24" s="163">
        <v>409352</v>
      </c>
      <c r="E24" s="163">
        <v>197437</v>
      </c>
      <c r="F24" s="163">
        <v>341894</v>
      </c>
      <c r="G24" s="163">
        <v>286571</v>
      </c>
      <c r="H24" s="163">
        <v>256506</v>
      </c>
      <c r="I24" s="164">
        <f>IFERROR(H24/G24-1,"-")</f>
        <v>-0.10491291861353735</v>
      </c>
      <c r="J24" s="165">
        <f t="shared" si="7"/>
        <v>0.2991789786108987</v>
      </c>
      <c r="K24" s="163">
        <f t="shared" si="8"/>
        <v>-30065</v>
      </c>
      <c r="L24" s="163">
        <f t="shared" si="9"/>
        <v>59069</v>
      </c>
      <c r="M24" s="164">
        <f>H24/H$8</f>
        <v>7.432818670734212E-3</v>
      </c>
      <c r="N24" s="79"/>
    </row>
    <row r="25" spans="1:14" x14ac:dyDescent="0.25">
      <c r="A25" s="161" t="s">
        <v>100</v>
      </c>
      <c r="B25" s="162" t="s">
        <v>100</v>
      </c>
      <c r="C25" s="163">
        <v>558778</v>
      </c>
      <c r="D25" s="163">
        <v>604227</v>
      </c>
      <c r="E25" s="163">
        <v>222316</v>
      </c>
      <c r="F25" s="163">
        <v>584200</v>
      </c>
      <c r="G25" s="163">
        <v>637553</v>
      </c>
      <c r="H25" s="163">
        <v>560736</v>
      </c>
      <c r="I25" s="164">
        <f>IFERROR(H25/G25-1,"-")</f>
        <v>-0.12048723792374905</v>
      </c>
      <c r="J25" s="165">
        <f t="shared" si="7"/>
        <v>1.5222476115079435</v>
      </c>
      <c r="K25" s="163">
        <f t="shared" si="8"/>
        <v>-76817</v>
      </c>
      <c r="L25" s="163">
        <f t="shared" si="9"/>
        <v>338420</v>
      </c>
      <c r="M25" s="164">
        <f>H25/H$8</f>
        <v>1.6248543933291303E-2</v>
      </c>
      <c r="N25" s="79"/>
    </row>
    <row r="26" spans="1:14" x14ac:dyDescent="0.25">
      <c r="A26" s="1"/>
      <c r="B26" s="157" t="s">
        <v>107</v>
      </c>
      <c r="C26" s="158">
        <v>11899270</v>
      </c>
      <c r="D26" s="158">
        <v>12092366</v>
      </c>
      <c r="E26" s="158">
        <v>3494056</v>
      </c>
      <c r="F26" s="158">
        <v>4837580</v>
      </c>
      <c r="G26" s="158">
        <v>11708263</v>
      </c>
      <c r="H26" s="158">
        <v>12773275</v>
      </c>
      <c r="I26" s="159">
        <f>IFERROR(H26/G26-1,"-")</f>
        <v>9.0962425425530569E-2</v>
      </c>
      <c r="J26" s="160">
        <f t="shared" si="7"/>
        <v>2.6557155924232467</v>
      </c>
      <c r="K26" s="158">
        <f t="shared" si="8"/>
        <v>1065012</v>
      </c>
      <c r="L26" s="158">
        <f t="shared" si="9"/>
        <v>9279219</v>
      </c>
      <c r="M26" s="159">
        <f>H26/H$8</f>
        <v>0.37013339612493484</v>
      </c>
      <c r="N26" s="79"/>
    </row>
    <row r="27" spans="1:14" s="56" customFormat="1" x14ac:dyDescent="0.25">
      <c r="B27" s="162" t="s">
        <v>110</v>
      </c>
      <c r="C27" s="163">
        <v>5384111</v>
      </c>
      <c r="D27" s="163">
        <v>5650065</v>
      </c>
      <c r="E27" s="163">
        <v>1483938</v>
      </c>
      <c r="F27" s="163">
        <v>1575483</v>
      </c>
      <c r="G27" s="163">
        <v>5839663</v>
      </c>
      <c r="H27" s="163">
        <v>6456134</v>
      </c>
      <c r="I27" s="164">
        <f t="shared" ref="I27:I34" si="10">IFERROR(H27/G27-1,"-")</f>
        <v>0.10556619448759297</v>
      </c>
      <c r="J27" s="165">
        <f t="shared" si="7"/>
        <v>3.3506763759671898</v>
      </c>
      <c r="K27" s="163">
        <f t="shared" si="8"/>
        <v>616471</v>
      </c>
      <c r="L27" s="163">
        <f t="shared" si="9"/>
        <v>4972196</v>
      </c>
      <c r="M27" s="164">
        <f t="shared" ref="M27:M34" si="11">H27/H$8</f>
        <v>0.18708051014776242</v>
      </c>
      <c r="N27" s="166"/>
    </row>
    <row r="28" spans="1:14" s="56" customFormat="1" x14ac:dyDescent="0.25">
      <c r="B28" s="162" t="s">
        <v>113</v>
      </c>
      <c r="C28" s="163">
        <v>1974764</v>
      </c>
      <c r="D28" s="163">
        <v>1813831</v>
      </c>
      <c r="E28" s="163">
        <v>510569</v>
      </c>
      <c r="F28" s="163">
        <v>851193</v>
      </c>
      <c r="G28" s="163">
        <v>1420539</v>
      </c>
      <c r="H28" s="163">
        <v>1496214</v>
      </c>
      <c r="I28" s="164">
        <f t="shared" si="10"/>
        <v>5.3272032658026269E-2</v>
      </c>
      <c r="J28" s="165">
        <f t="shared" si="7"/>
        <v>1.9304834410236422</v>
      </c>
      <c r="K28" s="163">
        <f t="shared" si="8"/>
        <v>75675</v>
      </c>
      <c r="L28" s="163">
        <f t="shared" si="9"/>
        <v>985645</v>
      </c>
      <c r="M28" s="164">
        <f t="shared" si="11"/>
        <v>4.3356051533351724E-2</v>
      </c>
      <c r="N28" s="166"/>
    </row>
    <row r="29" spans="1:14" x14ac:dyDescent="0.25">
      <c r="A29" s="1"/>
      <c r="B29" s="162" t="s">
        <v>116</v>
      </c>
      <c r="C29" s="163">
        <v>402743</v>
      </c>
      <c r="D29" s="163">
        <v>428540</v>
      </c>
      <c r="E29" s="163">
        <v>173273</v>
      </c>
      <c r="F29" s="163">
        <v>321437</v>
      </c>
      <c r="G29" s="163">
        <v>466813</v>
      </c>
      <c r="H29" s="163">
        <v>535409</v>
      </c>
      <c r="I29" s="164">
        <f t="shared" si="10"/>
        <v>0.14694535070788528</v>
      </c>
      <c r="J29" s="165">
        <f t="shared" si="7"/>
        <v>2.089973625435007</v>
      </c>
      <c r="K29" s="163">
        <f t="shared" si="8"/>
        <v>68596</v>
      </c>
      <c r="L29" s="163">
        <f t="shared" si="9"/>
        <v>362136</v>
      </c>
      <c r="M29" s="164">
        <f t="shared" si="11"/>
        <v>1.5514639079316404E-2</v>
      </c>
      <c r="N29" s="79"/>
    </row>
    <row r="30" spans="1:14" x14ac:dyDescent="0.25">
      <c r="A30" s="1"/>
      <c r="B30" s="162" t="s">
        <v>123</v>
      </c>
      <c r="C30" s="163">
        <v>530274</v>
      </c>
      <c r="D30" s="163">
        <v>502164</v>
      </c>
      <c r="E30" s="163">
        <v>134940</v>
      </c>
      <c r="F30" s="163">
        <v>321774</v>
      </c>
      <c r="G30" s="163">
        <v>583899</v>
      </c>
      <c r="H30" s="163">
        <v>553235</v>
      </c>
      <c r="I30" s="164">
        <f t="shared" si="10"/>
        <v>-5.2515931693666196E-2</v>
      </c>
      <c r="J30" s="165">
        <f t="shared" si="7"/>
        <v>3.099859196680006</v>
      </c>
      <c r="K30" s="163">
        <f t="shared" si="8"/>
        <v>-30664</v>
      </c>
      <c r="L30" s="163">
        <f t="shared" si="9"/>
        <v>418295</v>
      </c>
      <c r="M30" s="164">
        <f t="shared" si="11"/>
        <v>1.6031186160571843E-2</v>
      </c>
      <c r="N30" s="79"/>
    </row>
    <row r="31" spans="1:14" x14ac:dyDescent="0.25">
      <c r="A31" s="1"/>
      <c r="B31" s="162" t="s">
        <v>119</v>
      </c>
      <c r="C31" s="163">
        <v>589767</v>
      </c>
      <c r="D31" s="163">
        <v>566275</v>
      </c>
      <c r="E31" s="163">
        <v>241515</v>
      </c>
      <c r="F31" s="163">
        <v>414396</v>
      </c>
      <c r="G31" s="163">
        <v>639629</v>
      </c>
      <c r="H31" s="163">
        <v>619738</v>
      </c>
      <c r="I31" s="164">
        <f t="shared" si="10"/>
        <v>-3.1097714456348902E-2</v>
      </c>
      <c r="J31" s="165">
        <f t="shared" si="7"/>
        <v>1.56604351696582</v>
      </c>
      <c r="K31" s="163">
        <f t="shared" si="8"/>
        <v>-19891</v>
      </c>
      <c r="L31" s="163">
        <f t="shared" si="9"/>
        <v>378223</v>
      </c>
      <c r="M31" s="164">
        <f t="shared" si="11"/>
        <v>1.7958255079270968E-2</v>
      </c>
      <c r="N31" s="79"/>
    </row>
    <row r="32" spans="1:14" x14ac:dyDescent="0.25">
      <c r="A32" s="1"/>
      <c r="B32" s="162" t="s">
        <v>128</v>
      </c>
      <c r="C32" s="163">
        <v>208902</v>
      </c>
      <c r="D32" s="163">
        <v>242464</v>
      </c>
      <c r="E32" s="163">
        <v>95128</v>
      </c>
      <c r="F32" s="163">
        <v>58069</v>
      </c>
      <c r="G32" s="163">
        <v>177706</v>
      </c>
      <c r="H32" s="163">
        <v>184473</v>
      </c>
      <c r="I32" s="164">
        <f t="shared" si="10"/>
        <v>3.8079749698940901E-2</v>
      </c>
      <c r="J32" s="165">
        <f t="shared" si="7"/>
        <v>0.93920822470776222</v>
      </c>
      <c r="K32" s="163">
        <f t="shared" si="8"/>
        <v>6767</v>
      </c>
      <c r="L32" s="163">
        <f t="shared" si="9"/>
        <v>89345</v>
      </c>
      <c r="M32" s="164">
        <f t="shared" si="11"/>
        <v>5.3455059867853084E-3</v>
      </c>
      <c r="N32" s="79"/>
    </row>
    <row r="33" spans="1:14" x14ac:dyDescent="0.25">
      <c r="A33" s="161" t="s">
        <v>144</v>
      </c>
      <c r="B33" s="162" t="s">
        <v>131</v>
      </c>
      <c r="C33" s="163">
        <v>290446</v>
      </c>
      <c r="D33" s="163">
        <v>276453</v>
      </c>
      <c r="E33" s="163">
        <v>106598</v>
      </c>
      <c r="F33" s="163">
        <v>43884</v>
      </c>
      <c r="G33" s="163">
        <v>147837</v>
      </c>
      <c r="H33" s="163">
        <v>187545</v>
      </c>
      <c r="I33" s="164">
        <f t="shared" si="10"/>
        <v>0.26859311268491659</v>
      </c>
      <c r="J33" s="165">
        <f t="shared" si="7"/>
        <v>0.75936696748531873</v>
      </c>
      <c r="K33" s="163">
        <f t="shared" si="8"/>
        <v>39708</v>
      </c>
      <c r="L33" s="163">
        <f t="shared" si="9"/>
        <v>80947</v>
      </c>
      <c r="M33" s="164">
        <f t="shared" si="11"/>
        <v>5.434523861441244E-3</v>
      </c>
      <c r="N33" s="79"/>
    </row>
    <row r="34" spans="1:14" x14ac:dyDescent="0.25">
      <c r="A34" s="167" t="s">
        <v>145</v>
      </c>
      <c r="B34" s="168" t="s">
        <v>145</v>
      </c>
      <c r="C34" s="169">
        <f t="shared" ref="C34" si="12">C26-SUM(C27:C33)</f>
        <v>2518263</v>
      </c>
      <c r="D34" s="169">
        <f t="shared" ref="D34:H34" si="13">D26-SUM(D27:D33)</f>
        <v>2612574</v>
      </c>
      <c r="E34" s="169">
        <f t="shared" si="13"/>
        <v>748095</v>
      </c>
      <c r="F34" s="169">
        <f t="shared" si="13"/>
        <v>1251344</v>
      </c>
      <c r="G34" s="169">
        <f t="shared" si="13"/>
        <v>2432177</v>
      </c>
      <c r="H34" s="169">
        <f t="shared" si="13"/>
        <v>2740527</v>
      </c>
      <c r="I34" s="170">
        <f t="shared" si="10"/>
        <v>0.12677942435932921</v>
      </c>
      <c r="J34" s="171">
        <f t="shared" si="7"/>
        <v>2.6633408858500593</v>
      </c>
      <c r="K34" s="169">
        <f>H34-G34</f>
        <v>308350</v>
      </c>
      <c r="L34" s="169">
        <f t="shared" si="9"/>
        <v>1992432</v>
      </c>
      <c r="M34" s="170">
        <f t="shared" si="11"/>
        <v>7.9412724276434921E-2</v>
      </c>
      <c r="N34" s="79"/>
    </row>
    <row r="35" spans="1:14" s="144" customFormat="1" x14ac:dyDescent="0.25"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">
        <v>3</v>
      </c>
      <c r="B36" s="154" t="s">
        <v>68</v>
      </c>
      <c r="C36" s="176">
        <v>10182826</v>
      </c>
      <c r="D36" s="176">
        <v>10093577</v>
      </c>
      <c r="E36" s="176">
        <v>2858440</v>
      </c>
      <c r="F36" s="176">
        <v>3367162</v>
      </c>
      <c r="G36" s="176">
        <v>8865243</v>
      </c>
      <c r="H36" s="176">
        <v>9739308</v>
      </c>
      <c r="I36" s="177">
        <f>IFERROR(H36/G36-1,"-")</f>
        <v>9.8594590131370285E-2</v>
      </c>
      <c r="J36" s="177">
        <f>IFERROR(H36/E36-1,"-")</f>
        <v>2.4072109262394874</v>
      </c>
      <c r="K36" s="176">
        <f>H36-G36</f>
        <v>874065</v>
      </c>
      <c r="L36" s="176">
        <f>H36-E36</f>
        <v>6880868</v>
      </c>
      <c r="M36" s="177">
        <f>H36/H$8</f>
        <v>0.28221761027980269</v>
      </c>
      <c r="N36" s="79"/>
    </row>
    <row r="37" spans="1:14" x14ac:dyDescent="0.25">
      <c r="A37" s="1" t="s">
        <v>96</v>
      </c>
      <c r="B37" s="157" t="s">
        <v>97</v>
      </c>
      <c r="C37" s="158">
        <v>676860</v>
      </c>
      <c r="D37" s="158">
        <v>614530</v>
      </c>
      <c r="E37" s="158">
        <v>241430</v>
      </c>
      <c r="F37" s="158">
        <v>350874</v>
      </c>
      <c r="G37" s="158">
        <v>513218</v>
      </c>
      <c r="H37" s="158">
        <v>576863</v>
      </c>
      <c r="I37" s="159">
        <f>IFERROR(H37/G37-1,"-")</f>
        <v>0.12401162858668235</v>
      </c>
      <c r="J37" s="160">
        <f t="shared" ref="J37:J48" si="14">IFERROR(H37/E37-1,"-")</f>
        <v>1.3893592345607422</v>
      </c>
      <c r="K37" s="158">
        <f t="shared" ref="K37:K47" si="15">H37-G37</f>
        <v>63645</v>
      </c>
      <c r="L37" s="158">
        <f t="shared" ref="L37:L48" si="16">H37-E37</f>
        <v>335433</v>
      </c>
      <c r="M37" s="159">
        <f>H37/H$8</f>
        <v>1.6715858798062228E-2</v>
      </c>
      <c r="N37" s="79"/>
    </row>
    <row r="38" spans="1:14" x14ac:dyDescent="0.25">
      <c r="A38" s="161" t="s">
        <v>103</v>
      </c>
      <c r="B38" s="162" t="s">
        <v>103</v>
      </c>
      <c r="C38" s="163">
        <v>205233</v>
      </c>
      <c r="D38" s="163">
        <v>210543</v>
      </c>
      <c r="E38" s="163">
        <v>92534</v>
      </c>
      <c r="F38" s="163">
        <v>131066</v>
      </c>
      <c r="G38" s="163">
        <v>155108</v>
      </c>
      <c r="H38" s="163">
        <v>218201</v>
      </c>
      <c r="I38" s="164">
        <f>IFERROR(H38/G38-1,"-")</f>
        <v>0.4067681873275395</v>
      </c>
      <c r="J38" s="165">
        <f t="shared" si="14"/>
        <v>1.3580629822551709</v>
      </c>
      <c r="K38" s="163">
        <f t="shared" si="15"/>
        <v>63093</v>
      </c>
      <c r="L38" s="163">
        <f t="shared" si="16"/>
        <v>125667</v>
      </c>
      <c r="M38" s="164">
        <f>H38/H$8</f>
        <v>6.3228480689452712E-3</v>
      </c>
      <c r="N38" s="79"/>
    </row>
    <row r="39" spans="1:14" x14ac:dyDescent="0.25">
      <c r="A39" s="161" t="s">
        <v>100</v>
      </c>
      <c r="B39" s="162" t="s">
        <v>100</v>
      </c>
      <c r="C39" s="163">
        <v>471627</v>
      </c>
      <c r="D39" s="163">
        <v>403987</v>
      </c>
      <c r="E39" s="163">
        <v>148896</v>
      </c>
      <c r="F39" s="163">
        <v>219808</v>
      </c>
      <c r="G39" s="163">
        <v>358110</v>
      </c>
      <c r="H39" s="163">
        <v>358662</v>
      </c>
      <c r="I39" s="164">
        <f>IFERROR(H39/G39-1,"-")</f>
        <v>1.5414258188823915E-3</v>
      </c>
      <c r="J39" s="165">
        <f t="shared" si="14"/>
        <v>1.4088088330109607</v>
      </c>
      <c r="K39" s="163">
        <f t="shared" si="15"/>
        <v>552</v>
      </c>
      <c r="L39" s="163">
        <f t="shared" si="16"/>
        <v>209766</v>
      </c>
      <c r="M39" s="164">
        <f>H39/H$8</f>
        <v>1.0393010729116955E-2</v>
      </c>
      <c r="N39" s="79"/>
    </row>
    <row r="40" spans="1:14" x14ac:dyDescent="0.25">
      <c r="A40" s="1"/>
      <c r="B40" s="157" t="s">
        <v>107</v>
      </c>
      <c r="C40" s="158">
        <v>9505966</v>
      </c>
      <c r="D40" s="158">
        <v>9479047</v>
      </c>
      <c r="E40" s="158">
        <v>2617010</v>
      </c>
      <c r="F40" s="158">
        <v>3016288</v>
      </c>
      <c r="G40" s="158">
        <v>8352025</v>
      </c>
      <c r="H40" s="158">
        <v>9162445</v>
      </c>
      <c r="I40" s="159">
        <f>IFERROR(H40/G40-1,"-")</f>
        <v>9.7032755529347758E-2</v>
      </c>
      <c r="J40" s="160">
        <f t="shared" si="14"/>
        <v>2.5011119560108672</v>
      </c>
      <c r="K40" s="158">
        <f t="shared" si="15"/>
        <v>810420</v>
      </c>
      <c r="L40" s="158">
        <f t="shared" si="16"/>
        <v>6545435</v>
      </c>
      <c r="M40" s="159">
        <f>H40/H$8</f>
        <v>0.26550175148174049</v>
      </c>
      <c r="N40" s="79"/>
    </row>
    <row r="41" spans="1:14" s="56" customFormat="1" x14ac:dyDescent="0.25">
      <c r="B41" s="162" t="s">
        <v>110</v>
      </c>
      <c r="C41" s="163">
        <v>4765036</v>
      </c>
      <c r="D41" s="163">
        <v>5094935</v>
      </c>
      <c r="E41" s="163">
        <v>1173619</v>
      </c>
      <c r="F41" s="163">
        <v>1066343</v>
      </c>
      <c r="G41" s="163">
        <v>4256430</v>
      </c>
      <c r="H41" s="163">
        <v>4628153</v>
      </c>
      <c r="I41" s="164">
        <f t="shared" ref="I41:I48" si="17">IFERROR(H41/G41-1,"-")</f>
        <v>8.7332106953479816E-2</v>
      </c>
      <c r="J41" s="165">
        <f t="shared" si="14"/>
        <v>2.9434884745390115</v>
      </c>
      <c r="K41" s="163">
        <f t="shared" si="15"/>
        <v>371723</v>
      </c>
      <c r="L41" s="163">
        <f t="shared" si="16"/>
        <v>3454534</v>
      </c>
      <c r="M41" s="164">
        <f t="shared" ref="M41:M48" si="18">H41/H$8</f>
        <v>0.13411078894612427</v>
      </c>
      <c r="N41" s="166"/>
    </row>
    <row r="42" spans="1:14" s="56" customFormat="1" x14ac:dyDescent="0.25">
      <c r="B42" s="162" t="s">
        <v>113</v>
      </c>
      <c r="C42" s="163">
        <v>637223</v>
      </c>
      <c r="D42" s="163">
        <v>470924</v>
      </c>
      <c r="E42" s="163">
        <v>139836</v>
      </c>
      <c r="F42" s="163">
        <v>174981</v>
      </c>
      <c r="G42" s="163">
        <v>311196</v>
      </c>
      <c r="H42" s="163">
        <v>358380</v>
      </c>
      <c r="I42" s="164">
        <f t="shared" si="17"/>
        <v>0.15162148613735393</v>
      </c>
      <c r="J42" s="165">
        <f t="shared" si="14"/>
        <v>1.5628593495237277</v>
      </c>
      <c r="K42" s="163">
        <f t="shared" si="15"/>
        <v>47184</v>
      </c>
      <c r="L42" s="163">
        <f t="shared" si="16"/>
        <v>218544</v>
      </c>
      <c r="M42" s="164">
        <f t="shared" si="18"/>
        <v>1.0384839166404399E-2</v>
      </c>
      <c r="N42" s="166"/>
    </row>
    <row r="43" spans="1:14" x14ac:dyDescent="0.25">
      <c r="A43" s="1"/>
      <c r="B43" s="162" t="s">
        <v>116</v>
      </c>
      <c r="C43" s="163">
        <v>179800</v>
      </c>
      <c r="D43" s="163">
        <v>178407</v>
      </c>
      <c r="E43" s="163">
        <v>67848</v>
      </c>
      <c r="F43" s="163">
        <v>127385</v>
      </c>
      <c r="G43" s="163">
        <v>198903</v>
      </c>
      <c r="H43" s="163">
        <v>247793</v>
      </c>
      <c r="I43" s="164">
        <f t="shared" si="17"/>
        <v>0.24579820314424627</v>
      </c>
      <c r="J43" s="165">
        <f t="shared" si="14"/>
        <v>2.6521783987737293</v>
      </c>
      <c r="K43" s="163">
        <f t="shared" si="15"/>
        <v>48890</v>
      </c>
      <c r="L43" s="163">
        <f t="shared" si="16"/>
        <v>179945</v>
      </c>
      <c r="M43" s="164">
        <f t="shared" si="18"/>
        <v>7.1803405646544043E-3</v>
      </c>
      <c r="N43" s="79"/>
    </row>
    <row r="44" spans="1:14" x14ac:dyDescent="0.25">
      <c r="A44" s="1"/>
      <c r="B44" s="162" t="s">
        <v>123</v>
      </c>
      <c r="C44" s="163">
        <v>472273</v>
      </c>
      <c r="D44" s="163">
        <v>451476</v>
      </c>
      <c r="E44" s="163">
        <v>124287</v>
      </c>
      <c r="F44" s="163">
        <v>239923</v>
      </c>
      <c r="G44" s="163">
        <v>477050</v>
      </c>
      <c r="H44" s="163">
        <v>501096</v>
      </c>
      <c r="I44" s="164">
        <f t="shared" si="17"/>
        <v>5.0405617859763163E-2</v>
      </c>
      <c r="J44" s="165">
        <f t="shared" si="14"/>
        <v>3.0317651886359798</v>
      </c>
      <c r="K44" s="163">
        <f t="shared" si="15"/>
        <v>24046</v>
      </c>
      <c r="L44" s="163">
        <f t="shared" si="16"/>
        <v>376809</v>
      </c>
      <c r="M44" s="164">
        <f t="shared" si="18"/>
        <v>1.4520345351103798E-2</v>
      </c>
      <c r="N44" s="79"/>
    </row>
    <row r="45" spans="1:14" x14ac:dyDescent="0.25">
      <c r="A45" s="1"/>
      <c r="B45" s="162" t="s">
        <v>119</v>
      </c>
      <c r="C45" s="163">
        <v>354256</v>
      </c>
      <c r="D45" s="163">
        <v>353625</v>
      </c>
      <c r="E45" s="163">
        <v>131712</v>
      </c>
      <c r="F45" s="163">
        <v>184201</v>
      </c>
      <c r="G45" s="163">
        <v>318686</v>
      </c>
      <c r="H45" s="163">
        <v>374932</v>
      </c>
      <c r="I45" s="164">
        <f t="shared" si="17"/>
        <v>0.17649347633720969</v>
      </c>
      <c r="J45" s="165">
        <f t="shared" si="14"/>
        <v>1.846604713313897</v>
      </c>
      <c r="K45" s="163">
        <f t="shared" si="15"/>
        <v>56246</v>
      </c>
      <c r="L45" s="163">
        <f t="shared" si="16"/>
        <v>243220</v>
      </c>
      <c r="M45" s="164">
        <f t="shared" si="18"/>
        <v>1.0864469329589637E-2</v>
      </c>
      <c r="N45" s="79"/>
    </row>
    <row r="46" spans="1:14" x14ac:dyDescent="0.25">
      <c r="A46" s="1"/>
      <c r="B46" s="162" t="s">
        <v>128</v>
      </c>
      <c r="C46" s="163">
        <v>243705</v>
      </c>
      <c r="D46" s="163">
        <v>227686</v>
      </c>
      <c r="E46" s="163">
        <v>86739</v>
      </c>
      <c r="F46" s="163">
        <v>81833</v>
      </c>
      <c r="G46" s="163">
        <v>185692</v>
      </c>
      <c r="H46" s="163">
        <v>188339</v>
      </c>
      <c r="I46" s="164">
        <f t="shared" si="17"/>
        <v>1.4254787497576693E-2</v>
      </c>
      <c r="J46" s="165">
        <f t="shared" si="14"/>
        <v>1.1713300822006247</v>
      </c>
      <c r="K46" s="163">
        <f t="shared" si="15"/>
        <v>2647</v>
      </c>
      <c r="L46" s="163">
        <f t="shared" si="16"/>
        <v>101600</v>
      </c>
      <c r="M46" s="164">
        <f t="shared" si="18"/>
        <v>5.4575317365964564E-3</v>
      </c>
      <c r="N46" s="79"/>
    </row>
    <row r="47" spans="1:14" x14ac:dyDescent="0.25">
      <c r="A47" s="161" t="s">
        <v>144</v>
      </c>
      <c r="B47" s="162" t="s">
        <v>131</v>
      </c>
      <c r="C47" s="163">
        <v>418610</v>
      </c>
      <c r="D47" s="163">
        <v>366669</v>
      </c>
      <c r="E47" s="163">
        <v>150036</v>
      </c>
      <c r="F47" s="163">
        <v>88248</v>
      </c>
      <c r="G47" s="163">
        <v>188228</v>
      </c>
      <c r="H47" s="163">
        <v>224522</v>
      </c>
      <c r="I47" s="164">
        <f t="shared" si="17"/>
        <v>0.19281934674968659</v>
      </c>
      <c r="J47" s="165">
        <f t="shared" si="14"/>
        <v>0.49645418432909438</v>
      </c>
      <c r="K47" s="163">
        <f t="shared" si="15"/>
        <v>36294</v>
      </c>
      <c r="L47" s="163">
        <f t="shared" si="16"/>
        <v>74486</v>
      </c>
      <c r="M47" s="164">
        <f t="shared" si="18"/>
        <v>6.5060127778320456E-3</v>
      </c>
      <c r="N47" s="79"/>
    </row>
    <row r="48" spans="1:14" x14ac:dyDescent="0.25">
      <c r="A48" s="167" t="s">
        <v>145</v>
      </c>
      <c r="B48" s="168" t="s">
        <v>145</v>
      </c>
      <c r="C48" s="169">
        <f t="shared" ref="C48:H48" si="19">C40-SUM(C41:C47)</f>
        <v>2435063</v>
      </c>
      <c r="D48" s="169">
        <f t="shared" si="19"/>
        <v>2335325</v>
      </c>
      <c r="E48" s="169">
        <f t="shared" si="19"/>
        <v>742933</v>
      </c>
      <c r="F48" s="169">
        <f t="shared" si="19"/>
        <v>1053374</v>
      </c>
      <c r="G48" s="169">
        <f t="shared" si="19"/>
        <v>2415840</v>
      </c>
      <c r="H48" s="169">
        <f t="shared" si="19"/>
        <v>2639230</v>
      </c>
      <c r="I48" s="170">
        <f t="shared" si="17"/>
        <v>9.2468872110735845E-2</v>
      </c>
      <c r="J48" s="171">
        <f t="shared" si="14"/>
        <v>2.5524468559075988</v>
      </c>
      <c r="K48" s="169">
        <f>H48-G48</f>
        <v>223390</v>
      </c>
      <c r="L48" s="169">
        <f t="shared" si="16"/>
        <v>1896297</v>
      </c>
      <c r="M48" s="170">
        <f t="shared" si="18"/>
        <v>7.6477423609435463E-2</v>
      </c>
      <c r="N48" s="79"/>
    </row>
    <row r="49" spans="1:14" s="144" customFormat="1" x14ac:dyDescent="0.25"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">
        <v>3</v>
      </c>
      <c r="B50" s="154" t="s">
        <v>68</v>
      </c>
      <c r="C50" s="176">
        <v>241605</v>
      </c>
      <c r="D50" s="176">
        <v>234787</v>
      </c>
      <c r="E50" s="176">
        <v>65275</v>
      </c>
      <c r="F50" s="176">
        <v>98762</v>
      </c>
      <c r="G50" s="176">
        <v>168339</v>
      </c>
      <c r="H50" s="176">
        <v>182035</v>
      </c>
      <c r="I50" s="177">
        <f>IFERROR(H50/G50-1,"-")</f>
        <v>8.1359637398344953E-2</v>
      </c>
      <c r="J50" s="177">
        <f>IFERROR(H50/E50-1,"-")</f>
        <v>1.788739946380697</v>
      </c>
      <c r="K50" s="176">
        <f>H50-G50</f>
        <v>13696</v>
      </c>
      <c r="L50" s="176">
        <f>H50-E50</f>
        <v>116760</v>
      </c>
      <c r="M50" s="177">
        <f>H50/H$8</f>
        <v>5.274859639646255E-3</v>
      </c>
      <c r="N50" s="79"/>
    </row>
    <row r="51" spans="1:14" x14ac:dyDescent="0.25">
      <c r="A51" s="1" t="s">
        <v>96</v>
      </c>
      <c r="B51" s="157" t="s">
        <v>97</v>
      </c>
      <c r="C51" s="158">
        <v>33536</v>
      </c>
      <c r="D51" s="158">
        <v>30969</v>
      </c>
      <c r="E51" s="158">
        <v>6950</v>
      </c>
      <c r="F51" s="158">
        <v>17286</v>
      </c>
      <c r="G51" s="158">
        <v>21218</v>
      </c>
      <c r="H51" s="158">
        <v>40235</v>
      </c>
      <c r="I51" s="159">
        <f>IFERROR(H51/G51-1,"-")</f>
        <v>0.89626732019983035</v>
      </c>
      <c r="J51" s="160">
        <f t="shared" ref="J51:J62" si="20">IFERROR(H51/E51-1,"-")</f>
        <v>4.7892086330935255</v>
      </c>
      <c r="K51" s="158">
        <f t="shared" ref="K51:K61" si="21">H51-G51</f>
        <v>19017</v>
      </c>
      <c r="L51" s="158">
        <f t="shared" ref="L51:L62" si="22">H51-E51</f>
        <v>33285</v>
      </c>
      <c r="M51" s="159">
        <f>H51/H$8</f>
        <v>1.1658965451762961E-3</v>
      </c>
      <c r="N51" s="79"/>
    </row>
    <row r="52" spans="1:14" x14ac:dyDescent="0.25">
      <c r="A52" s="161" t="s">
        <v>103</v>
      </c>
      <c r="B52" s="162" t="s">
        <v>103</v>
      </c>
      <c r="C52" s="163">
        <v>18429</v>
      </c>
      <c r="D52" s="163">
        <v>12961</v>
      </c>
      <c r="E52" s="163">
        <v>5003</v>
      </c>
      <c r="F52" s="163">
        <v>6990</v>
      </c>
      <c r="G52" s="163">
        <v>6990</v>
      </c>
      <c r="H52" s="163">
        <v>25164</v>
      </c>
      <c r="I52" s="164">
        <f>IFERROR(H52/G52-1,"-")</f>
        <v>2.6</v>
      </c>
      <c r="J52" s="165">
        <f t="shared" si="20"/>
        <v>4.0297821307215669</v>
      </c>
      <c r="K52" s="163">
        <f t="shared" si="21"/>
        <v>18174</v>
      </c>
      <c r="L52" s="163">
        <f t="shared" si="22"/>
        <v>20161</v>
      </c>
      <c r="M52" s="164">
        <f>H52/H$8</f>
        <v>7.2918157481835011E-4</v>
      </c>
      <c r="N52" s="79"/>
    </row>
    <row r="53" spans="1:14" x14ac:dyDescent="0.25">
      <c r="A53" s="161" t="s">
        <v>100</v>
      </c>
      <c r="B53" s="162" t="s">
        <v>100</v>
      </c>
      <c r="C53" s="163">
        <v>15107</v>
      </c>
      <c r="D53" s="163">
        <v>18008</v>
      </c>
      <c r="E53" s="163">
        <v>1947</v>
      </c>
      <c r="F53" s="163">
        <v>10296</v>
      </c>
      <c r="G53" s="163">
        <v>14228</v>
      </c>
      <c r="H53" s="163">
        <v>15071</v>
      </c>
      <c r="I53" s="164">
        <f>IFERROR(H53/G53-1,"-")</f>
        <v>5.924936744447562E-2</v>
      </c>
      <c r="J53" s="165">
        <f t="shared" si="20"/>
        <v>6.740626605033385</v>
      </c>
      <c r="K53" s="163">
        <f t="shared" si="21"/>
        <v>843</v>
      </c>
      <c r="L53" s="163">
        <f t="shared" si="22"/>
        <v>13124</v>
      </c>
      <c r="M53" s="164">
        <f>H53/H$8</f>
        <v>4.3671497035794601E-4</v>
      </c>
      <c r="N53" s="79"/>
    </row>
    <row r="54" spans="1:14" x14ac:dyDescent="0.25">
      <c r="A54" s="1"/>
      <c r="B54" s="157" t="s">
        <v>107</v>
      </c>
      <c r="C54" s="158">
        <v>208069</v>
      </c>
      <c r="D54" s="158">
        <v>203818</v>
      </c>
      <c r="E54" s="158">
        <v>58325</v>
      </c>
      <c r="F54" s="158">
        <v>81476</v>
      </c>
      <c r="G54" s="158">
        <v>147121</v>
      </c>
      <c r="H54" s="158">
        <v>141800</v>
      </c>
      <c r="I54" s="159">
        <f>IFERROR(H54/G54-1,"-")</f>
        <v>-3.6167508377457969E-2</v>
      </c>
      <c r="J54" s="160">
        <f t="shared" si="20"/>
        <v>1.4312044577796827</v>
      </c>
      <c r="K54" s="158">
        <f t="shared" si="21"/>
        <v>-5321</v>
      </c>
      <c r="L54" s="158">
        <f t="shared" si="22"/>
        <v>83475</v>
      </c>
      <c r="M54" s="159">
        <f>H54/H$8</f>
        <v>4.108963094469959E-3</v>
      </c>
      <c r="N54" s="79"/>
    </row>
    <row r="55" spans="1:14" s="56" customFormat="1" x14ac:dyDescent="0.25">
      <c r="B55" s="162" t="s">
        <v>110</v>
      </c>
      <c r="C55" s="163">
        <v>68012</v>
      </c>
      <c r="D55" s="163">
        <v>67733</v>
      </c>
      <c r="E55" s="163">
        <v>19771</v>
      </c>
      <c r="F55" s="163">
        <v>20693</v>
      </c>
      <c r="G55" s="163">
        <v>65122</v>
      </c>
      <c r="H55" s="163">
        <v>55484</v>
      </c>
      <c r="I55" s="164">
        <f t="shared" ref="I55:I62" si="23">IFERROR(H55/G55-1,"-")</f>
        <v>-0.14799914007555048</v>
      </c>
      <c r="J55" s="165">
        <f t="shared" si="20"/>
        <v>1.806332507207526</v>
      </c>
      <c r="K55" s="163">
        <f t="shared" si="21"/>
        <v>-9638</v>
      </c>
      <c r="L55" s="163">
        <f t="shared" si="22"/>
        <v>35713</v>
      </c>
      <c r="M55" s="164">
        <f t="shared" ref="M55:M62" si="24">H55/H$8</f>
        <v>1.6077694522818842E-3</v>
      </c>
      <c r="N55" s="166"/>
    </row>
    <row r="56" spans="1:14" s="56" customFormat="1" x14ac:dyDescent="0.25">
      <c r="B56" s="162" t="s">
        <v>113</v>
      </c>
      <c r="C56" s="163">
        <v>80523</v>
      </c>
      <c r="D56" s="163">
        <v>69940</v>
      </c>
      <c r="E56" s="163">
        <v>18669</v>
      </c>
      <c r="F56" s="163">
        <v>31230</v>
      </c>
      <c r="G56" s="163">
        <v>34084</v>
      </c>
      <c r="H56" s="163">
        <v>34465</v>
      </c>
      <c r="I56" s="164">
        <f t="shared" si="23"/>
        <v>1.117826546180023E-2</v>
      </c>
      <c r="J56" s="165">
        <f t="shared" si="20"/>
        <v>0.84610852214901699</v>
      </c>
      <c r="K56" s="163">
        <f t="shared" si="21"/>
        <v>381</v>
      </c>
      <c r="L56" s="163">
        <f t="shared" si="22"/>
        <v>15796</v>
      </c>
      <c r="M56" s="164">
        <f t="shared" si="24"/>
        <v>9.9869825846902061E-4</v>
      </c>
      <c r="N56" s="166"/>
    </row>
    <row r="57" spans="1:14" x14ac:dyDescent="0.25">
      <c r="A57" s="1"/>
      <c r="B57" s="162" t="s">
        <v>116</v>
      </c>
      <c r="C57" s="163">
        <v>4813</v>
      </c>
      <c r="D57" s="163">
        <v>6792</v>
      </c>
      <c r="E57" s="163">
        <v>1519</v>
      </c>
      <c r="F57" s="163">
        <v>3873</v>
      </c>
      <c r="G57" s="163">
        <v>6397</v>
      </c>
      <c r="H57" s="163">
        <v>6784</v>
      </c>
      <c r="I57" s="164">
        <f t="shared" si="23"/>
        <v>6.0497108019384127E-2</v>
      </c>
      <c r="J57" s="165">
        <f t="shared" si="20"/>
        <v>3.4660961158657013</v>
      </c>
      <c r="K57" s="163">
        <f t="shared" si="21"/>
        <v>387</v>
      </c>
      <c r="L57" s="163">
        <f t="shared" si="22"/>
        <v>5265</v>
      </c>
      <c r="M57" s="164">
        <f t="shared" si="24"/>
        <v>1.9658113986519181E-4</v>
      </c>
      <c r="N57" s="79"/>
    </row>
    <row r="58" spans="1:14" x14ac:dyDescent="0.25">
      <c r="A58" s="1"/>
      <c r="B58" s="162" t="s">
        <v>123</v>
      </c>
      <c r="C58" s="163">
        <v>3199</v>
      </c>
      <c r="D58" s="163">
        <v>3713</v>
      </c>
      <c r="E58" s="163">
        <v>1082</v>
      </c>
      <c r="F58" s="163">
        <v>2191</v>
      </c>
      <c r="G58" s="163">
        <v>3053</v>
      </c>
      <c r="H58" s="163">
        <v>2811</v>
      </c>
      <c r="I58" s="164">
        <f t="shared" si="23"/>
        <v>-7.9266295447101176E-2</v>
      </c>
      <c r="J58" s="165">
        <f t="shared" si="20"/>
        <v>1.5979667282809613</v>
      </c>
      <c r="K58" s="163">
        <f t="shared" si="21"/>
        <v>-242</v>
      </c>
      <c r="L58" s="163">
        <f t="shared" si="22"/>
        <v>1729</v>
      </c>
      <c r="M58" s="164">
        <f t="shared" si="24"/>
        <v>8.1454832570910106E-5</v>
      </c>
      <c r="N58" s="79"/>
    </row>
    <row r="59" spans="1:14" x14ac:dyDescent="0.25">
      <c r="A59" s="1"/>
      <c r="B59" s="162" t="s">
        <v>119</v>
      </c>
      <c r="C59" s="163">
        <v>3208</v>
      </c>
      <c r="D59" s="163">
        <v>4285</v>
      </c>
      <c r="E59" s="163">
        <v>1095</v>
      </c>
      <c r="F59" s="163">
        <v>1459</v>
      </c>
      <c r="G59" s="163">
        <v>2254</v>
      </c>
      <c r="H59" s="163">
        <v>2628</v>
      </c>
      <c r="I59" s="164">
        <f t="shared" si="23"/>
        <v>0.16592724046140206</v>
      </c>
      <c r="J59" s="165">
        <f t="shared" si="20"/>
        <v>1.4</v>
      </c>
      <c r="K59" s="163">
        <f t="shared" si="21"/>
        <v>374</v>
      </c>
      <c r="L59" s="163">
        <f t="shared" si="22"/>
        <v>1533</v>
      </c>
      <c r="M59" s="164">
        <f t="shared" si="24"/>
        <v>7.6152009959570182E-5</v>
      </c>
      <c r="N59" s="79"/>
    </row>
    <row r="60" spans="1:14" x14ac:dyDescent="0.25">
      <c r="A60" s="1"/>
      <c r="B60" s="162" t="s">
        <v>128</v>
      </c>
      <c r="C60" s="163">
        <v>1979</v>
      </c>
      <c r="D60" s="163">
        <v>1783</v>
      </c>
      <c r="E60" s="163">
        <v>713</v>
      </c>
      <c r="F60" s="163">
        <v>445</v>
      </c>
      <c r="G60" s="163">
        <v>554</v>
      </c>
      <c r="H60" s="163">
        <v>804</v>
      </c>
      <c r="I60" s="164">
        <f t="shared" si="23"/>
        <v>0.45126353790613716</v>
      </c>
      <c r="J60" s="165">
        <f t="shared" si="20"/>
        <v>0.12762973352033669</v>
      </c>
      <c r="K60" s="163">
        <f t="shared" si="21"/>
        <v>250</v>
      </c>
      <c r="L60" s="163">
        <f t="shared" si="22"/>
        <v>91</v>
      </c>
      <c r="M60" s="164">
        <f t="shared" si="24"/>
        <v>2.3297646882608227E-5</v>
      </c>
      <c r="N60" s="79"/>
    </row>
    <row r="61" spans="1:14" x14ac:dyDescent="0.25">
      <c r="A61" s="161" t="s">
        <v>144</v>
      </c>
      <c r="B61" s="162" t="s">
        <v>131</v>
      </c>
      <c r="C61" s="163">
        <v>2762</v>
      </c>
      <c r="D61" s="163">
        <v>3475</v>
      </c>
      <c r="E61" s="163">
        <v>1531</v>
      </c>
      <c r="F61" s="163">
        <v>432</v>
      </c>
      <c r="G61" s="163">
        <v>418</v>
      </c>
      <c r="H61" s="163">
        <v>635</v>
      </c>
      <c r="I61" s="164">
        <f t="shared" si="23"/>
        <v>0.51913875598086134</v>
      </c>
      <c r="J61" s="165">
        <f t="shared" si="20"/>
        <v>-0.58523840627041146</v>
      </c>
      <c r="K61" s="163">
        <f t="shared" si="21"/>
        <v>217</v>
      </c>
      <c r="L61" s="163">
        <f t="shared" si="22"/>
        <v>-896</v>
      </c>
      <c r="M61" s="164">
        <f t="shared" si="24"/>
        <v>1.8400504689622169E-5</v>
      </c>
      <c r="N61" s="79"/>
    </row>
    <row r="62" spans="1:14" x14ac:dyDescent="0.25">
      <c r="A62" s="167" t="s">
        <v>145</v>
      </c>
      <c r="B62" s="168" t="s">
        <v>145</v>
      </c>
      <c r="C62" s="169">
        <f t="shared" ref="C62:H62" si="25">C54-SUM(C55:C61)</f>
        <v>43573</v>
      </c>
      <c r="D62" s="169">
        <f t="shared" si="25"/>
        <v>46097</v>
      </c>
      <c r="E62" s="169">
        <f t="shared" si="25"/>
        <v>13945</v>
      </c>
      <c r="F62" s="169">
        <f t="shared" si="25"/>
        <v>21153</v>
      </c>
      <c r="G62" s="169">
        <f t="shared" si="25"/>
        <v>35239</v>
      </c>
      <c r="H62" s="169">
        <f t="shared" si="25"/>
        <v>38189</v>
      </c>
      <c r="I62" s="170">
        <f t="shared" si="23"/>
        <v>8.3714066800987474E-2</v>
      </c>
      <c r="J62" s="171">
        <f t="shared" si="20"/>
        <v>1.7385442811043386</v>
      </c>
      <c r="K62" s="169">
        <f>H62-G62</f>
        <v>2950</v>
      </c>
      <c r="L62" s="169">
        <f t="shared" si="22"/>
        <v>24244</v>
      </c>
      <c r="M62" s="170">
        <f t="shared" si="24"/>
        <v>1.1066092497511513E-3</v>
      </c>
      <c r="N62" s="79"/>
    </row>
    <row r="63" spans="1:14" s="144" customFormat="1" x14ac:dyDescent="0.25"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">
        <v>3</v>
      </c>
      <c r="B64" s="154" t="s">
        <v>68</v>
      </c>
      <c r="C64" s="176">
        <v>886765</v>
      </c>
      <c r="D64" s="176">
        <v>834528</v>
      </c>
      <c r="E64" s="176">
        <v>295880</v>
      </c>
      <c r="F64" s="176">
        <v>419370</v>
      </c>
      <c r="G64" s="176">
        <v>1014697</v>
      </c>
      <c r="H64" s="176">
        <v>1034949</v>
      </c>
      <c r="I64" s="177">
        <f>IFERROR(H64/G64-1,"-")</f>
        <v>1.9958667464277546E-2</v>
      </c>
      <c r="J64" s="177">
        <f>IFERROR(H64/E64-1,"-")</f>
        <v>2.4978673786670273</v>
      </c>
      <c r="K64" s="176">
        <f>H64-G64</f>
        <v>20252</v>
      </c>
      <c r="L64" s="176">
        <f>H64-E64</f>
        <v>739069</v>
      </c>
      <c r="M64" s="177">
        <f>H64/H$8</f>
        <v>2.9989895949637441E-2</v>
      </c>
      <c r="N64" s="79"/>
    </row>
    <row r="65" spans="1:14" x14ac:dyDescent="0.25">
      <c r="A65" s="1" t="s">
        <v>96</v>
      </c>
      <c r="B65" s="157" t="s">
        <v>97</v>
      </c>
      <c r="C65" s="158">
        <v>145700</v>
      </c>
      <c r="D65" s="158">
        <v>158439</v>
      </c>
      <c r="E65" s="158">
        <v>84704</v>
      </c>
      <c r="F65" s="158">
        <v>83752</v>
      </c>
      <c r="G65" s="158">
        <v>119256</v>
      </c>
      <c r="H65" s="158">
        <v>173467</v>
      </c>
      <c r="I65" s="159">
        <f>IFERROR(H65/G65-1,"-")</f>
        <v>0.45457670892869118</v>
      </c>
      <c r="J65" s="160">
        <f t="shared" ref="J65:J76" si="26">IFERROR(H65/E65-1,"-")</f>
        <v>1.047919814884775</v>
      </c>
      <c r="K65" s="158">
        <f t="shared" ref="K65:K75" si="27">H65-G65</f>
        <v>54211</v>
      </c>
      <c r="L65" s="158">
        <f t="shared" ref="L65:L76" si="28">H65-E65</f>
        <v>88763</v>
      </c>
      <c r="M65" s="159">
        <f>H65/H$8</f>
        <v>5.0265832236136834E-3</v>
      </c>
      <c r="N65" s="79"/>
    </row>
    <row r="66" spans="1:14" x14ac:dyDescent="0.25">
      <c r="A66" s="161" t="s">
        <v>103</v>
      </c>
      <c r="B66" s="162" t="s">
        <v>103</v>
      </c>
      <c r="C66" s="163">
        <v>69901</v>
      </c>
      <c r="D66" s="163">
        <v>67992</v>
      </c>
      <c r="E66" s="163">
        <v>23458</v>
      </c>
      <c r="F66" s="163">
        <v>59324</v>
      </c>
      <c r="G66" s="163">
        <v>72718</v>
      </c>
      <c r="H66" s="163">
        <v>91538</v>
      </c>
      <c r="I66" s="164">
        <f>IFERROR(H66/G66-1,"-")</f>
        <v>0.25880799801974752</v>
      </c>
      <c r="J66" s="165">
        <f t="shared" si="26"/>
        <v>2.9022082018927446</v>
      </c>
      <c r="K66" s="163">
        <f t="shared" si="27"/>
        <v>18820</v>
      </c>
      <c r="L66" s="163">
        <f t="shared" si="28"/>
        <v>68080</v>
      </c>
      <c r="M66" s="164">
        <f>H66/H$8</f>
        <v>2.6525124382340698E-3</v>
      </c>
      <c r="N66" s="79"/>
    </row>
    <row r="67" spans="1:14" x14ac:dyDescent="0.25">
      <c r="A67" s="161" t="s">
        <v>100</v>
      </c>
      <c r="B67" s="162" t="s">
        <v>100</v>
      </c>
      <c r="C67" s="163">
        <v>75799</v>
      </c>
      <c r="D67" s="163">
        <v>90447</v>
      </c>
      <c r="E67" s="163">
        <v>61246</v>
      </c>
      <c r="F67" s="163">
        <v>24428</v>
      </c>
      <c r="G67" s="163">
        <v>46538</v>
      </c>
      <c r="H67" s="163">
        <v>81929</v>
      </c>
      <c r="I67" s="164">
        <f>IFERROR(H67/G67-1,"-")</f>
        <v>0.76047531049894701</v>
      </c>
      <c r="J67" s="165">
        <f t="shared" si="26"/>
        <v>0.33770368677138096</v>
      </c>
      <c r="K67" s="163">
        <f t="shared" si="27"/>
        <v>35391</v>
      </c>
      <c r="L67" s="163">
        <f t="shared" si="28"/>
        <v>20683</v>
      </c>
      <c r="M67" s="164">
        <f>H67/H$8</f>
        <v>2.374070785379614E-3</v>
      </c>
      <c r="N67" s="79"/>
    </row>
    <row r="68" spans="1:14" x14ac:dyDescent="0.25">
      <c r="A68" s="1"/>
      <c r="B68" s="157" t="s">
        <v>107</v>
      </c>
      <c r="C68" s="158">
        <v>741065</v>
      </c>
      <c r="D68" s="158">
        <v>676089</v>
      </c>
      <c r="E68" s="158">
        <v>211176</v>
      </c>
      <c r="F68" s="158">
        <v>335618</v>
      </c>
      <c r="G68" s="158">
        <v>895441</v>
      </c>
      <c r="H68" s="158">
        <v>861482</v>
      </c>
      <c r="I68" s="159">
        <f>IFERROR(H68/G68-1,"-")</f>
        <v>-3.792433002286022E-2</v>
      </c>
      <c r="J68" s="160">
        <f t="shared" si="26"/>
        <v>3.0794503163238245</v>
      </c>
      <c r="K68" s="158">
        <f t="shared" si="27"/>
        <v>-33959</v>
      </c>
      <c r="L68" s="158">
        <f t="shared" si="28"/>
        <v>650306</v>
      </c>
      <c r="M68" s="159">
        <f>H68/H$8</f>
        <v>2.496331272602376E-2</v>
      </c>
      <c r="N68" s="79"/>
    </row>
    <row r="69" spans="1:14" s="56" customFormat="1" x14ac:dyDescent="0.25">
      <c r="B69" s="162" t="s">
        <v>110</v>
      </c>
      <c r="C69" s="163">
        <v>336435</v>
      </c>
      <c r="D69" s="163">
        <v>286315</v>
      </c>
      <c r="E69" s="163">
        <v>94120</v>
      </c>
      <c r="F69" s="163">
        <v>85414</v>
      </c>
      <c r="G69" s="163">
        <v>399420</v>
      </c>
      <c r="H69" s="163">
        <v>324780</v>
      </c>
      <c r="I69" s="164">
        <f t="shared" ref="I69:I76" si="29">IFERROR(H69/G69-1,"-")</f>
        <v>-0.18687096289619953</v>
      </c>
      <c r="J69" s="165">
        <f t="shared" si="26"/>
        <v>2.4507012324691884</v>
      </c>
      <c r="K69" s="163">
        <f t="shared" si="27"/>
        <v>-74640</v>
      </c>
      <c r="L69" s="163">
        <f t="shared" si="28"/>
        <v>230660</v>
      </c>
      <c r="M69" s="164">
        <f t="shared" ref="M69:M76" si="30">H69/H$8</f>
        <v>9.4112061623550999E-3</v>
      </c>
      <c r="N69" s="166"/>
    </row>
    <row r="70" spans="1:14" s="56" customFormat="1" x14ac:dyDescent="0.25">
      <c r="B70" s="162" t="s">
        <v>113</v>
      </c>
      <c r="C70" s="163">
        <v>118837</v>
      </c>
      <c r="D70" s="163">
        <v>94492</v>
      </c>
      <c r="E70" s="163">
        <v>27344</v>
      </c>
      <c r="F70" s="163">
        <v>36140</v>
      </c>
      <c r="G70" s="163">
        <v>56705</v>
      </c>
      <c r="H70" s="163">
        <v>85292</v>
      </c>
      <c r="I70" s="164">
        <f t="shared" si="29"/>
        <v>0.50413543779208192</v>
      </c>
      <c r="J70" s="165">
        <f t="shared" si="26"/>
        <v>2.1192217671152722</v>
      </c>
      <c r="K70" s="163">
        <f t="shared" si="27"/>
        <v>28587</v>
      </c>
      <c r="L70" s="163">
        <f t="shared" si="28"/>
        <v>57948</v>
      </c>
      <c r="M70" s="164">
        <f t="shared" si="30"/>
        <v>2.4715210173027625E-3</v>
      </c>
      <c r="N70" s="166"/>
    </row>
    <row r="71" spans="1:14" x14ac:dyDescent="0.25">
      <c r="A71" s="1"/>
      <c r="B71" s="162" t="s">
        <v>116</v>
      </c>
      <c r="C71" s="163">
        <v>45738</v>
      </c>
      <c r="D71" s="163">
        <v>75234</v>
      </c>
      <c r="E71" s="163">
        <v>21566</v>
      </c>
      <c r="F71" s="163">
        <v>44372</v>
      </c>
      <c r="G71" s="163">
        <v>126795</v>
      </c>
      <c r="H71" s="163">
        <v>108706</v>
      </c>
      <c r="I71" s="164">
        <f t="shared" si="29"/>
        <v>-0.14266335423321108</v>
      </c>
      <c r="J71" s="165">
        <f t="shared" si="26"/>
        <v>4.0406194936474078</v>
      </c>
      <c r="K71" s="163">
        <f t="shared" si="27"/>
        <v>-18089</v>
      </c>
      <c r="L71" s="163">
        <f t="shared" si="28"/>
        <v>87140</v>
      </c>
      <c r="M71" s="164">
        <f t="shared" si="30"/>
        <v>3.1499925398268784E-3</v>
      </c>
      <c r="N71" s="79"/>
    </row>
    <row r="72" spans="1:14" x14ac:dyDescent="0.25">
      <c r="A72" s="1"/>
      <c r="B72" s="162" t="s">
        <v>123</v>
      </c>
      <c r="C72" s="163">
        <v>18146</v>
      </c>
      <c r="D72" s="163">
        <v>11792</v>
      </c>
      <c r="E72" s="163">
        <v>3914</v>
      </c>
      <c r="F72" s="163">
        <v>28426</v>
      </c>
      <c r="G72" s="163">
        <v>25157</v>
      </c>
      <c r="H72" s="163">
        <v>26613</v>
      </c>
      <c r="I72" s="164">
        <f t="shared" si="29"/>
        <v>5.7876535357952008E-2</v>
      </c>
      <c r="J72" s="165">
        <f t="shared" si="26"/>
        <v>5.7994379151762905</v>
      </c>
      <c r="K72" s="163">
        <f t="shared" si="27"/>
        <v>1456</v>
      </c>
      <c r="L72" s="163">
        <f t="shared" si="28"/>
        <v>22699</v>
      </c>
      <c r="M72" s="164">
        <f t="shared" si="30"/>
        <v>7.7116949811797605E-4</v>
      </c>
      <c r="N72" s="79"/>
    </row>
    <row r="73" spans="1:14" x14ac:dyDescent="0.25">
      <c r="A73" s="1"/>
      <c r="B73" s="162" t="s">
        <v>119</v>
      </c>
      <c r="C73" s="163">
        <v>19067</v>
      </c>
      <c r="D73" s="163">
        <v>17507</v>
      </c>
      <c r="E73" s="163">
        <v>8571</v>
      </c>
      <c r="F73" s="163">
        <v>16869</v>
      </c>
      <c r="G73" s="163">
        <v>22926</v>
      </c>
      <c r="H73" s="163">
        <v>17467</v>
      </c>
      <c r="I73" s="164">
        <f t="shared" si="29"/>
        <v>-0.23811393178051121</v>
      </c>
      <c r="J73" s="165">
        <f t="shared" si="26"/>
        <v>1.0379185625947964</v>
      </c>
      <c r="K73" s="163">
        <f t="shared" si="27"/>
        <v>-5459</v>
      </c>
      <c r="L73" s="163">
        <f t="shared" si="28"/>
        <v>8896</v>
      </c>
      <c r="M73" s="164">
        <f t="shared" si="30"/>
        <v>5.0614427624193767E-4</v>
      </c>
      <c r="N73" s="79"/>
    </row>
    <row r="74" spans="1:14" x14ac:dyDescent="0.25">
      <c r="A74" s="1"/>
      <c r="B74" s="162" t="s">
        <v>128</v>
      </c>
      <c r="C74" s="163">
        <v>9817</v>
      </c>
      <c r="D74" s="163">
        <v>15819</v>
      </c>
      <c r="E74" s="163">
        <v>5541</v>
      </c>
      <c r="F74" s="163">
        <v>14404</v>
      </c>
      <c r="G74" s="163">
        <v>20957</v>
      </c>
      <c r="H74" s="163">
        <v>26801</v>
      </c>
      <c r="I74" s="164">
        <f t="shared" si="29"/>
        <v>0.27885670658968364</v>
      </c>
      <c r="J74" s="165">
        <f t="shared" si="26"/>
        <v>3.8368525536906697</v>
      </c>
      <c r="K74" s="163">
        <f t="shared" si="27"/>
        <v>5844</v>
      </c>
      <c r="L74" s="163">
        <f t="shared" si="28"/>
        <v>21260</v>
      </c>
      <c r="M74" s="164">
        <f t="shared" si="30"/>
        <v>7.7661720659301381E-4</v>
      </c>
      <c r="N74" s="79"/>
    </row>
    <row r="75" spans="1:14" x14ac:dyDescent="0.25">
      <c r="A75" s="161" t="s">
        <v>144</v>
      </c>
      <c r="B75" s="162" t="s">
        <v>131</v>
      </c>
      <c r="C75" s="163">
        <v>13718</v>
      </c>
      <c r="D75" s="163">
        <v>12733</v>
      </c>
      <c r="E75" s="163">
        <v>5018</v>
      </c>
      <c r="F75" s="163">
        <v>1659</v>
      </c>
      <c r="G75" s="163">
        <v>6100</v>
      </c>
      <c r="H75" s="163">
        <v>7680</v>
      </c>
      <c r="I75" s="164">
        <f t="shared" si="29"/>
        <v>0.25901639344262306</v>
      </c>
      <c r="J75" s="165">
        <f t="shared" si="26"/>
        <v>0.53049023515344751</v>
      </c>
      <c r="K75" s="163">
        <f t="shared" si="27"/>
        <v>1580</v>
      </c>
      <c r="L75" s="163">
        <f t="shared" si="28"/>
        <v>2662</v>
      </c>
      <c r="M75" s="164">
        <f t="shared" si="30"/>
        <v>2.225446866398398E-4</v>
      </c>
      <c r="N75" s="79"/>
    </row>
    <row r="76" spans="1:14" x14ac:dyDescent="0.25">
      <c r="A76" s="167" t="s">
        <v>145</v>
      </c>
      <c r="B76" s="168" t="s">
        <v>145</v>
      </c>
      <c r="C76" s="169">
        <f t="shared" ref="C76:H76" si="31">C68-SUM(C69:C75)</f>
        <v>179307</v>
      </c>
      <c r="D76" s="169">
        <f t="shared" si="31"/>
        <v>162197</v>
      </c>
      <c r="E76" s="169">
        <f t="shared" si="31"/>
        <v>45102</v>
      </c>
      <c r="F76" s="169">
        <f t="shared" si="31"/>
        <v>108334</v>
      </c>
      <c r="G76" s="169">
        <f t="shared" si="31"/>
        <v>237381</v>
      </c>
      <c r="H76" s="169">
        <f t="shared" si="31"/>
        <v>264143</v>
      </c>
      <c r="I76" s="170">
        <f t="shared" si="29"/>
        <v>0.11273859323197732</v>
      </c>
      <c r="J76" s="171">
        <f t="shared" si="26"/>
        <v>4.8565695534566098</v>
      </c>
      <c r="K76" s="169">
        <f>H76-G76</f>
        <v>26762</v>
      </c>
      <c r="L76" s="169">
        <f t="shared" si="28"/>
        <v>219041</v>
      </c>
      <c r="M76" s="170">
        <f t="shared" si="30"/>
        <v>7.6541173389462506E-3</v>
      </c>
      <c r="N76" s="79"/>
    </row>
    <row r="77" spans="1:14" s="144" customFormat="1" x14ac:dyDescent="0.25"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">
        <v>3</v>
      </c>
      <c r="B78" s="154" t="s">
        <v>68</v>
      </c>
      <c r="C78" s="176">
        <v>5815260</v>
      </c>
      <c r="D78" s="176">
        <v>5492551</v>
      </c>
      <c r="E78" s="176">
        <v>1546641</v>
      </c>
      <c r="F78" s="176">
        <v>1967362</v>
      </c>
      <c r="G78" s="176">
        <v>4352393</v>
      </c>
      <c r="H78" s="176">
        <v>5123327</v>
      </c>
      <c r="I78" s="177">
        <f>IFERROR(H78/G78-1,"-")</f>
        <v>0.17712876571577985</v>
      </c>
      <c r="J78" s="177">
        <f>IFERROR(H78/E78-1,"-")</f>
        <v>2.312550876383078</v>
      </c>
      <c r="K78" s="176">
        <f>H78-G78</f>
        <v>770934</v>
      </c>
      <c r="L78" s="176">
        <f>H78-E78</f>
        <v>3576686</v>
      </c>
      <c r="M78" s="177">
        <f>H78/H$8</f>
        <v>0.14845953148026439</v>
      </c>
      <c r="N78" s="79"/>
    </row>
    <row r="79" spans="1:14" x14ac:dyDescent="0.25">
      <c r="A79" s="1" t="s">
        <v>96</v>
      </c>
      <c r="B79" s="157" t="s">
        <v>97</v>
      </c>
      <c r="C79" s="158">
        <v>1923687</v>
      </c>
      <c r="D79" s="158">
        <v>1871426</v>
      </c>
      <c r="E79" s="158">
        <v>472177</v>
      </c>
      <c r="F79" s="158">
        <v>765462</v>
      </c>
      <c r="G79" s="158">
        <v>1656388</v>
      </c>
      <c r="H79" s="158">
        <v>1641108</v>
      </c>
      <c r="I79" s="159">
        <f>IFERROR(H79/G79-1,"-")</f>
        <v>-9.2248917524154761E-3</v>
      </c>
      <c r="J79" s="160">
        <f t="shared" ref="J79:J90" si="32">IFERROR(H79/E79-1,"-")</f>
        <v>2.4756203711743687</v>
      </c>
      <c r="K79" s="158">
        <f t="shared" ref="K79:K89" si="33">H79-G79</f>
        <v>-15280</v>
      </c>
      <c r="L79" s="158">
        <f t="shared" ref="L79:L90" si="34">H79-E79</f>
        <v>1168931</v>
      </c>
      <c r="M79" s="159">
        <f>H79/H$8</f>
        <v>4.7554670000277889E-2</v>
      </c>
      <c r="N79" s="79"/>
    </row>
    <row r="80" spans="1:14" x14ac:dyDescent="0.25">
      <c r="A80" s="161" t="s">
        <v>103</v>
      </c>
      <c r="B80" s="162" t="s">
        <v>103</v>
      </c>
      <c r="C80" s="163">
        <v>322698</v>
      </c>
      <c r="D80" s="163">
        <v>208038</v>
      </c>
      <c r="E80" s="163">
        <v>71537</v>
      </c>
      <c r="F80" s="163">
        <v>181910</v>
      </c>
      <c r="G80" s="163">
        <v>247663</v>
      </c>
      <c r="H80" s="163">
        <v>255714</v>
      </c>
      <c r="I80" s="164">
        <f>IFERROR(H80/G80-1,"-")</f>
        <v>3.2507883696797579E-2</v>
      </c>
      <c r="J80" s="165">
        <f t="shared" si="32"/>
        <v>2.5745698030389867</v>
      </c>
      <c r="K80" s="163">
        <f t="shared" si="33"/>
        <v>8051</v>
      </c>
      <c r="L80" s="163">
        <f t="shared" si="34"/>
        <v>184177</v>
      </c>
      <c r="M80" s="164">
        <f>H80/H$8</f>
        <v>7.4098687499244784E-3</v>
      </c>
      <c r="N80" s="79"/>
    </row>
    <row r="81" spans="1:14" x14ac:dyDescent="0.25">
      <c r="A81" s="161" t="s">
        <v>100</v>
      </c>
      <c r="B81" s="162" t="s">
        <v>100</v>
      </c>
      <c r="C81" s="163">
        <v>1600989</v>
      </c>
      <c r="D81" s="163">
        <v>1663388</v>
      </c>
      <c r="E81" s="163">
        <v>400640</v>
      </c>
      <c r="F81" s="163">
        <v>583552</v>
      </c>
      <c r="G81" s="163">
        <v>1408725</v>
      </c>
      <c r="H81" s="163">
        <v>1385394</v>
      </c>
      <c r="I81" s="164">
        <f>IFERROR(H81/G81-1,"-")</f>
        <v>-1.6561784592450612E-2</v>
      </c>
      <c r="J81" s="165">
        <f t="shared" si="32"/>
        <v>2.4579522763578274</v>
      </c>
      <c r="K81" s="163">
        <f t="shared" si="33"/>
        <v>-23331</v>
      </c>
      <c r="L81" s="163">
        <f t="shared" si="34"/>
        <v>984754</v>
      </c>
      <c r="M81" s="164">
        <f>H81/H$8</f>
        <v>4.0144801250353412E-2</v>
      </c>
      <c r="N81" s="79"/>
    </row>
    <row r="82" spans="1:14" x14ac:dyDescent="0.25">
      <c r="A82" s="1"/>
      <c r="B82" s="157" t="s">
        <v>107</v>
      </c>
      <c r="C82" s="158">
        <v>3891573</v>
      </c>
      <c r="D82" s="158">
        <v>3621125</v>
      </c>
      <c r="E82" s="158">
        <v>1074464</v>
      </c>
      <c r="F82" s="158">
        <v>1201900</v>
      </c>
      <c r="G82" s="158">
        <v>2696005</v>
      </c>
      <c r="H82" s="158">
        <v>3482219</v>
      </c>
      <c r="I82" s="159">
        <f>IFERROR(H82/G82-1,"-")</f>
        <v>0.2916218627190974</v>
      </c>
      <c r="J82" s="160">
        <f t="shared" si="32"/>
        <v>2.2408894109062749</v>
      </c>
      <c r="K82" s="158">
        <f t="shared" si="33"/>
        <v>786214</v>
      </c>
      <c r="L82" s="158">
        <f t="shared" si="34"/>
        <v>2407755</v>
      </c>
      <c r="M82" s="159">
        <f>H82/H$8</f>
        <v>0.10090486147998649</v>
      </c>
      <c r="N82" s="79"/>
    </row>
    <row r="83" spans="1:14" s="56" customFormat="1" x14ac:dyDescent="0.25">
      <c r="B83" s="162" t="s">
        <v>110</v>
      </c>
      <c r="C83" s="163">
        <v>522391</v>
      </c>
      <c r="D83" s="163">
        <v>574884</v>
      </c>
      <c r="E83" s="163">
        <v>163077</v>
      </c>
      <c r="F83" s="163">
        <v>114301</v>
      </c>
      <c r="G83" s="163">
        <v>504044</v>
      </c>
      <c r="H83" s="163">
        <v>666541</v>
      </c>
      <c r="I83" s="164">
        <f t="shared" ref="I83:I90" si="35">IFERROR(H83/G83-1,"-")</f>
        <v>0.32238653768321823</v>
      </c>
      <c r="J83" s="165">
        <f t="shared" si="32"/>
        <v>3.087277789019911</v>
      </c>
      <c r="K83" s="163">
        <f t="shared" si="33"/>
        <v>162497</v>
      </c>
      <c r="L83" s="163">
        <f t="shared" si="34"/>
        <v>503464</v>
      </c>
      <c r="M83" s="164">
        <f t="shared" ref="M83:M90" si="36">H83/H$8</f>
        <v>1.9314473695000712E-2</v>
      </c>
      <c r="N83" s="166"/>
    </row>
    <row r="84" spans="1:14" s="56" customFormat="1" x14ac:dyDescent="0.25">
      <c r="B84" s="162" t="s">
        <v>113</v>
      </c>
      <c r="C84" s="163">
        <v>1872405</v>
      </c>
      <c r="D84" s="163">
        <v>1562789</v>
      </c>
      <c r="E84" s="163">
        <v>445011</v>
      </c>
      <c r="F84" s="163">
        <v>478237</v>
      </c>
      <c r="G84" s="163">
        <v>1014024</v>
      </c>
      <c r="H84" s="163">
        <v>1210830</v>
      </c>
      <c r="I84" s="164">
        <f t="shared" si="35"/>
        <v>0.1940841636884334</v>
      </c>
      <c r="J84" s="165">
        <f t="shared" si="32"/>
        <v>1.720899033956464</v>
      </c>
      <c r="K84" s="163">
        <f t="shared" si="33"/>
        <v>196806</v>
      </c>
      <c r="L84" s="163">
        <f t="shared" si="34"/>
        <v>765819</v>
      </c>
      <c r="M84" s="164">
        <f t="shared" si="36"/>
        <v>3.5086430068244433E-2</v>
      </c>
      <c r="N84" s="166"/>
    </row>
    <row r="85" spans="1:14" x14ac:dyDescent="0.25">
      <c r="A85" s="1"/>
      <c r="B85" s="162" t="s">
        <v>116</v>
      </c>
      <c r="C85" s="163">
        <v>154431</v>
      </c>
      <c r="D85" s="163">
        <v>173660</v>
      </c>
      <c r="E85" s="163">
        <v>48969</v>
      </c>
      <c r="F85" s="163">
        <v>105849</v>
      </c>
      <c r="G85" s="163">
        <v>179405</v>
      </c>
      <c r="H85" s="163">
        <v>275311</v>
      </c>
      <c r="I85" s="164">
        <f t="shared" si="35"/>
        <v>0.53457818901368404</v>
      </c>
      <c r="J85" s="165">
        <f t="shared" si="32"/>
        <v>4.6221487063244089</v>
      </c>
      <c r="K85" s="163">
        <f t="shared" si="33"/>
        <v>95906</v>
      </c>
      <c r="L85" s="163">
        <f t="shared" si="34"/>
        <v>226342</v>
      </c>
      <c r="M85" s="164">
        <f t="shared" si="36"/>
        <v>7.9777344041016846E-3</v>
      </c>
      <c r="N85" s="79"/>
    </row>
    <row r="86" spans="1:14" x14ac:dyDescent="0.25">
      <c r="A86" s="1"/>
      <c r="B86" s="162" t="s">
        <v>123</v>
      </c>
      <c r="C86" s="163">
        <v>97884</v>
      </c>
      <c r="D86" s="163">
        <v>75235</v>
      </c>
      <c r="E86" s="163">
        <v>15102</v>
      </c>
      <c r="F86" s="163">
        <v>38224</v>
      </c>
      <c r="G86" s="163">
        <v>75513</v>
      </c>
      <c r="H86" s="163">
        <v>90350</v>
      </c>
      <c r="I86" s="164">
        <f t="shared" si="35"/>
        <v>0.19648272482883744</v>
      </c>
      <c r="J86" s="165">
        <f t="shared" si="32"/>
        <v>4.9826513044629852</v>
      </c>
      <c r="K86" s="163">
        <f t="shared" si="33"/>
        <v>14837</v>
      </c>
      <c r="L86" s="163">
        <f t="shared" si="34"/>
        <v>75248</v>
      </c>
      <c r="M86" s="164">
        <f t="shared" si="36"/>
        <v>2.6180875570194695E-3</v>
      </c>
      <c r="N86" s="79"/>
    </row>
    <row r="87" spans="1:14" x14ac:dyDescent="0.25">
      <c r="A87" s="1"/>
      <c r="B87" s="162" t="s">
        <v>119</v>
      </c>
      <c r="C87" s="163">
        <v>56194</v>
      </c>
      <c r="D87" s="163">
        <v>46816</v>
      </c>
      <c r="E87" s="163">
        <v>14962</v>
      </c>
      <c r="F87" s="163">
        <v>33300</v>
      </c>
      <c r="G87" s="163">
        <v>33738</v>
      </c>
      <c r="H87" s="163">
        <v>45567</v>
      </c>
      <c r="I87" s="164">
        <f t="shared" si="35"/>
        <v>0.35061355148497242</v>
      </c>
      <c r="J87" s="165">
        <f t="shared" si="32"/>
        <v>2.0455153054404493</v>
      </c>
      <c r="K87" s="163">
        <f t="shared" si="33"/>
        <v>11829</v>
      </c>
      <c r="L87" s="163">
        <f t="shared" si="34"/>
        <v>30605</v>
      </c>
      <c r="M87" s="164">
        <f t="shared" si="36"/>
        <v>1.3204028302236431E-3</v>
      </c>
      <c r="N87" s="79"/>
    </row>
    <row r="88" spans="1:14" x14ac:dyDescent="0.25">
      <c r="A88" s="1"/>
      <c r="B88" s="162" t="s">
        <v>128</v>
      </c>
      <c r="C88" s="163">
        <v>69026</v>
      </c>
      <c r="D88" s="163">
        <v>74813</v>
      </c>
      <c r="E88" s="163">
        <v>30460</v>
      </c>
      <c r="F88" s="163">
        <v>20871</v>
      </c>
      <c r="G88" s="163">
        <v>63463</v>
      </c>
      <c r="H88" s="163">
        <v>74935</v>
      </c>
      <c r="I88" s="164">
        <f t="shared" si="35"/>
        <v>0.18076674597797138</v>
      </c>
      <c r="J88" s="165">
        <f t="shared" si="32"/>
        <v>1.4601116217990806</v>
      </c>
      <c r="K88" s="163">
        <f t="shared" si="33"/>
        <v>11472</v>
      </c>
      <c r="L88" s="163">
        <f t="shared" si="34"/>
        <v>44475</v>
      </c>
      <c r="M88" s="164">
        <f t="shared" si="36"/>
        <v>2.1714044392391139E-3</v>
      </c>
      <c r="N88" s="79"/>
    </row>
    <row r="89" spans="1:14" x14ac:dyDescent="0.25">
      <c r="A89" s="161" t="s">
        <v>144</v>
      </c>
      <c r="B89" s="162" t="s">
        <v>131</v>
      </c>
      <c r="C89" s="163">
        <v>123411</v>
      </c>
      <c r="D89" s="163">
        <v>112745</v>
      </c>
      <c r="E89" s="163">
        <v>50030</v>
      </c>
      <c r="F89" s="163">
        <v>22441</v>
      </c>
      <c r="G89" s="163">
        <v>59972</v>
      </c>
      <c r="H89" s="163">
        <v>81697</v>
      </c>
      <c r="I89" s="164">
        <f t="shared" si="35"/>
        <v>0.36225238444607477</v>
      </c>
      <c r="J89" s="165">
        <f t="shared" si="32"/>
        <v>0.63296022386568063</v>
      </c>
      <c r="K89" s="163">
        <f t="shared" si="33"/>
        <v>21725</v>
      </c>
      <c r="L89" s="163">
        <f t="shared" si="34"/>
        <v>31667</v>
      </c>
      <c r="M89" s="164">
        <f t="shared" si="36"/>
        <v>2.3673480813040356E-3</v>
      </c>
      <c r="N89" s="79"/>
    </row>
    <row r="90" spans="1:14" x14ac:dyDescent="0.25">
      <c r="A90" s="167" t="s">
        <v>145</v>
      </c>
      <c r="B90" s="168" t="s">
        <v>145</v>
      </c>
      <c r="C90" s="169">
        <f t="shared" ref="C90:H90" si="37">C82-SUM(C83:C89)</f>
        <v>995831</v>
      </c>
      <c r="D90" s="169">
        <f t="shared" si="37"/>
        <v>1000183</v>
      </c>
      <c r="E90" s="169">
        <f t="shared" si="37"/>
        <v>306853</v>
      </c>
      <c r="F90" s="169">
        <f t="shared" si="37"/>
        <v>388677</v>
      </c>
      <c r="G90" s="169">
        <f t="shared" si="37"/>
        <v>765846</v>
      </c>
      <c r="H90" s="169">
        <f t="shared" si="37"/>
        <v>1036988</v>
      </c>
      <c r="I90" s="170">
        <f t="shared" si="35"/>
        <v>0.35404245762202846</v>
      </c>
      <c r="J90" s="171">
        <f t="shared" si="32"/>
        <v>2.379429238104239</v>
      </c>
      <c r="K90" s="169">
        <f>H90-G90</f>
        <v>271142</v>
      </c>
      <c r="L90" s="169">
        <f t="shared" si="34"/>
        <v>730135</v>
      </c>
      <c r="M90" s="170">
        <f t="shared" si="36"/>
        <v>3.0048980404853411E-2</v>
      </c>
      <c r="N90" s="79"/>
    </row>
    <row r="91" spans="1:14" s="144" customFormat="1" x14ac:dyDescent="0.25"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">
        <v>3</v>
      </c>
      <c r="B92" s="154" t="s">
        <v>68</v>
      </c>
      <c r="C92" s="176">
        <v>138985</v>
      </c>
      <c r="D92" s="176">
        <v>136126</v>
      </c>
      <c r="E92" s="176">
        <v>59047</v>
      </c>
      <c r="F92" s="176">
        <v>83402</v>
      </c>
      <c r="G92" s="176">
        <v>137757</v>
      </c>
      <c r="H92" s="176">
        <v>148334</v>
      </c>
      <c r="I92" s="177">
        <f>IFERROR(H92/G92-1,"-")</f>
        <v>7.6780127325653202E-2</v>
      </c>
      <c r="J92" s="177">
        <f>IFERROR(H92/E92-1,"-")</f>
        <v>1.512134401409047</v>
      </c>
      <c r="K92" s="176">
        <f>H92-G92</f>
        <v>10577</v>
      </c>
      <c r="L92" s="176">
        <f>H92-E92</f>
        <v>89287</v>
      </c>
      <c r="M92" s="177">
        <f>H92/H$8</f>
        <v>4.2982999411502595E-3</v>
      </c>
      <c r="N92" s="79"/>
    </row>
    <row r="93" spans="1:14" x14ac:dyDescent="0.25">
      <c r="A93" s="1" t="s">
        <v>96</v>
      </c>
      <c r="B93" s="157" t="s">
        <v>97</v>
      </c>
      <c r="C93" s="158">
        <v>71206</v>
      </c>
      <c r="D93" s="158">
        <v>72932</v>
      </c>
      <c r="E93" s="158">
        <v>31800</v>
      </c>
      <c r="F93" s="158">
        <v>42063</v>
      </c>
      <c r="G93" s="158">
        <v>70951</v>
      </c>
      <c r="H93" s="158">
        <v>72432</v>
      </c>
      <c r="I93" s="159">
        <f>IFERROR(H93/G93-1,"-")</f>
        <v>2.0873560626347709E-2</v>
      </c>
      <c r="J93" s="160">
        <f t="shared" ref="J93:J104" si="38">IFERROR(H93/E93-1,"-")</f>
        <v>1.277735849056604</v>
      </c>
      <c r="K93" s="158">
        <f t="shared" ref="K93:K103" si="39">H93-G93</f>
        <v>1481</v>
      </c>
      <c r="L93" s="158">
        <f t="shared" ref="L93:L104" si="40">H93-E93</f>
        <v>40632</v>
      </c>
      <c r="M93" s="159">
        <f>H93/H$8</f>
        <v>2.0988745758719891E-3</v>
      </c>
      <c r="N93" s="79"/>
    </row>
    <row r="94" spans="1:14" x14ac:dyDescent="0.25">
      <c r="A94" s="161" t="s">
        <v>103</v>
      </c>
      <c r="B94" s="162" t="s">
        <v>103</v>
      </c>
      <c r="C94" s="163">
        <v>30236</v>
      </c>
      <c r="D94" s="163">
        <v>33003</v>
      </c>
      <c r="E94" s="163">
        <v>15549</v>
      </c>
      <c r="F94" s="163">
        <v>20037</v>
      </c>
      <c r="G94" s="163">
        <v>30228</v>
      </c>
      <c r="H94" s="163">
        <v>19606</v>
      </c>
      <c r="I94" s="164">
        <f>IFERROR(H94/G94-1,"-")</f>
        <v>-0.3513960566362313</v>
      </c>
      <c r="J94" s="165">
        <f t="shared" si="38"/>
        <v>0.2609171007781852</v>
      </c>
      <c r="K94" s="163">
        <f t="shared" si="39"/>
        <v>-10622</v>
      </c>
      <c r="L94" s="163">
        <f t="shared" si="40"/>
        <v>4057</v>
      </c>
      <c r="M94" s="164">
        <f>H94/H$8</f>
        <v>5.6812644873186185E-4</v>
      </c>
      <c r="N94" s="79"/>
    </row>
    <row r="95" spans="1:14" x14ac:dyDescent="0.25">
      <c r="A95" s="161" t="s">
        <v>100</v>
      </c>
      <c r="B95" s="162" t="s">
        <v>100</v>
      </c>
      <c r="C95" s="163">
        <v>40970</v>
      </c>
      <c r="D95" s="163">
        <v>39929</v>
      </c>
      <c r="E95" s="163">
        <v>16251</v>
      </c>
      <c r="F95" s="163">
        <v>22026</v>
      </c>
      <c r="G95" s="163">
        <v>40723</v>
      </c>
      <c r="H95" s="163">
        <v>52826</v>
      </c>
      <c r="I95" s="164">
        <f>IFERROR(H95/G95-1,"-")</f>
        <v>0.29720305478476527</v>
      </c>
      <c r="J95" s="165">
        <f t="shared" si="38"/>
        <v>2.2506307304165896</v>
      </c>
      <c r="K95" s="163">
        <f t="shared" si="39"/>
        <v>12103</v>
      </c>
      <c r="L95" s="163">
        <f t="shared" si="40"/>
        <v>36575</v>
      </c>
      <c r="M95" s="164">
        <f>H95/H$8</f>
        <v>1.5307481271401272E-3</v>
      </c>
      <c r="N95" s="79"/>
    </row>
    <row r="96" spans="1:14" x14ac:dyDescent="0.25">
      <c r="A96" s="1"/>
      <c r="B96" s="157" t="s">
        <v>107</v>
      </c>
      <c r="C96" s="158">
        <v>67779</v>
      </c>
      <c r="D96" s="158">
        <v>63194</v>
      </c>
      <c r="E96" s="158">
        <v>27247</v>
      </c>
      <c r="F96" s="158">
        <v>41339</v>
      </c>
      <c r="G96" s="158">
        <v>66806</v>
      </c>
      <c r="H96" s="158">
        <v>75902</v>
      </c>
      <c r="I96" s="159">
        <f>IFERROR(H96/G96-1,"-")</f>
        <v>0.13615543514055628</v>
      </c>
      <c r="J96" s="160">
        <f t="shared" si="38"/>
        <v>1.7857011781113519</v>
      </c>
      <c r="K96" s="158">
        <f t="shared" si="39"/>
        <v>9096</v>
      </c>
      <c r="L96" s="158">
        <f t="shared" si="40"/>
        <v>48655</v>
      </c>
      <c r="M96" s="159">
        <f>H96/H$8</f>
        <v>2.1994253652782708E-3</v>
      </c>
      <c r="N96" s="79"/>
    </row>
    <row r="97" spans="1:14" s="56" customFormat="1" x14ac:dyDescent="0.25">
      <c r="B97" s="162" t="s">
        <v>110</v>
      </c>
      <c r="C97" s="163">
        <v>7133</v>
      </c>
      <c r="D97" s="163">
        <v>8082</v>
      </c>
      <c r="E97" s="163">
        <v>5019</v>
      </c>
      <c r="F97" s="163">
        <v>3494</v>
      </c>
      <c r="G97" s="163">
        <v>9249</v>
      </c>
      <c r="H97" s="163">
        <v>11177</v>
      </c>
      <c r="I97" s="164">
        <f t="shared" ref="I97:I104" si="41">IFERROR(H97/G97-1,"-")</f>
        <v>0.20845496810465991</v>
      </c>
      <c r="J97" s="165">
        <f t="shared" si="38"/>
        <v>1.226937636979478</v>
      </c>
      <c r="K97" s="163">
        <f t="shared" si="39"/>
        <v>1928</v>
      </c>
      <c r="L97" s="163">
        <f t="shared" si="40"/>
        <v>6158</v>
      </c>
      <c r="M97" s="164">
        <f t="shared" ref="M97:M104" si="42">H97/H$8</f>
        <v>3.2387785971008977E-4</v>
      </c>
      <c r="N97" s="166"/>
    </row>
    <row r="98" spans="1:14" s="56" customFormat="1" x14ac:dyDescent="0.25">
      <c r="B98" s="162" t="s">
        <v>113</v>
      </c>
      <c r="C98" s="163">
        <v>25629</v>
      </c>
      <c r="D98" s="163">
        <v>21366</v>
      </c>
      <c r="E98" s="163">
        <v>7473</v>
      </c>
      <c r="F98" s="163">
        <v>15393</v>
      </c>
      <c r="G98" s="163">
        <v>21050</v>
      </c>
      <c r="H98" s="163">
        <v>22639</v>
      </c>
      <c r="I98" s="164">
        <f t="shared" si="41"/>
        <v>7.5486935866983407E-2</v>
      </c>
      <c r="J98" s="165">
        <f t="shared" si="38"/>
        <v>2.0294393148668539</v>
      </c>
      <c r="K98" s="163">
        <f t="shared" si="39"/>
        <v>1589</v>
      </c>
      <c r="L98" s="163">
        <f t="shared" si="40"/>
        <v>15166</v>
      </c>
      <c r="M98" s="164">
        <f t="shared" si="42"/>
        <v>6.5601421365095479E-4</v>
      </c>
      <c r="N98" s="166"/>
    </row>
    <row r="99" spans="1:14" x14ac:dyDescent="0.25">
      <c r="A99" s="1"/>
      <c r="B99" s="162" t="s">
        <v>116</v>
      </c>
      <c r="C99" s="163">
        <v>8499</v>
      </c>
      <c r="D99" s="163">
        <v>8657</v>
      </c>
      <c r="E99" s="163">
        <v>4658</v>
      </c>
      <c r="F99" s="163">
        <v>7148</v>
      </c>
      <c r="G99" s="163">
        <v>7881</v>
      </c>
      <c r="H99" s="163">
        <v>8902</v>
      </c>
      <c r="I99" s="164">
        <f t="shared" si="41"/>
        <v>0.12955208729856627</v>
      </c>
      <c r="J99" s="165">
        <f t="shared" si="38"/>
        <v>0.91112065264061837</v>
      </c>
      <c r="K99" s="163">
        <f t="shared" si="39"/>
        <v>1021</v>
      </c>
      <c r="L99" s="163">
        <f t="shared" si="40"/>
        <v>4244</v>
      </c>
      <c r="M99" s="164">
        <f t="shared" si="42"/>
        <v>2.5795479172758515E-4</v>
      </c>
      <c r="N99" s="79"/>
    </row>
    <row r="100" spans="1:14" x14ac:dyDescent="0.25">
      <c r="A100" s="1"/>
      <c r="B100" s="162" t="s">
        <v>123</v>
      </c>
      <c r="C100" s="163">
        <v>2168</v>
      </c>
      <c r="D100" s="163">
        <v>2390</v>
      </c>
      <c r="E100" s="163">
        <v>940</v>
      </c>
      <c r="F100" s="163">
        <v>1385</v>
      </c>
      <c r="G100" s="163">
        <v>4981</v>
      </c>
      <c r="H100" s="163">
        <v>3623</v>
      </c>
      <c r="I100" s="164">
        <f t="shared" si="41"/>
        <v>-0.27263601686408356</v>
      </c>
      <c r="J100" s="165">
        <f t="shared" si="38"/>
        <v>2.8542553191489364</v>
      </c>
      <c r="K100" s="163">
        <f t="shared" si="39"/>
        <v>-1358</v>
      </c>
      <c r="L100" s="163">
        <f t="shared" si="40"/>
        <v>2683</v>
      </c>
      <c r="M100" s="164">
        <f t="shared" si="42"/>
        <v>1.0498429683543484E-4</v>
      </c>
      <c r="N100" s="79"/>
    </row>
    <row r="101" spans="1:14" x14ac:dyDescent="0.25">
      <c r="A101" s="1"/>
      <c r="B101" s="162" t="s">
        <v>119</v>
      </c>
      <c r="C101" s="163">
        <v>1567</v>
      </c>
      <c r="D101" s="163">
        <v>1298</v>
      </c>
      <c r="E101" s="163">
        <v>788</v>
      </c>
      <c r="F101" s="163">
        <v>1315</v>
      </c>
      <c r="G101" s="163">
        <v>1892</v>
      </c>
      <c r="H101" s="163">
        <v>1812</v>
      </c>
      <c r="I101" s="164">
        <f t="shared" si="41"/>
        <v>-4.228329809725162E-2</v>
      </c>
      <c r="J101" s="165">
        <f t="shared" si="38"/>
        <v>1.2994923857868019</v>
      </c>
      <c r="K101" s="163">
        <f t="shared" si="39"/>
        <v>-80</v>
      </c>
      <c r="L101" s="163">
        <f t="shared" si="40"/>
        <v>1024</v>
      </c>
      <c r="M101" s="164">
        <f t="shared" si="42"/>
        <v>5.2506637004087203E-5</v>
      </c>
      <c r="N101" s="79"/>
    </row>
    <row r="102" spans="1:14" x14ac:dyDescent="0.25">
      <c r="A102" s="1"/>
      <c r="B102" s="162" t="s">
        <v>128</v>
      </c>
      <c r="C102" s="163">
        <v>439</v>
      </c>
      <c r="D102" s="163">
        <v>444</v>
      </c>
      <c r="E102" s="163">
        <v>599</v>
      </c>
      <c r="F102" s="163">
        <v>275</v>
      </c>
      <c r="G102" s="163">
        <v>817</v>
      </c>
      <c r="H102" s="163">
        <v>420</v>
      </c>
      <c r="I102" s="164">
        <f t="shared" si="41"/>
        <v>-0.48592411260709911</v>
      </c>
      <c r="J102" s="165">
        <f t="shared" si="38"/>
        <v>-0.29883138564273792</v>
      </c>
      <c r="K102" s="163">
        <f t="shared" si="39"/>
        <v>-397</v>
      </c>
      <c r="L102" s="163">
        <f t="shared" si="40"/>
        <v>-179</v>
      </c>
      <c r="M102" s="164">
        <f t="shared" si="42"/>
        <v>1.2170412550616238E-5</v>
      </c>
      <c r="N102" s="79"/>
    </row>
    <row r="103" spans="1:14" x14ac:dyDescent="0.25">
      <c r="A103" s="161" t="s">
        <v>144</v>
      </c>
      <c r="B103" s="162" t="s">
        <v>131</v>
      </c>
      <c r="C103" s="163">
        <v>1158</v>
      </c>
      <c r="D103" s="163">
        <v>699</v>
      </c>
      <c r="E103" s="163">
        <v>259</v>
      </c>
      <c r="F103" s="163">
        <v>259</v>
      </c>
      <c r="G103" s="163">
        <v>385</v>
      </c>
      <c r="H103" s="163">
        <v>950</v>
      </c>
      <c r="I103" s="164">
        <f t="shared" si="41"/>
        <v>1.4675324675324677</v>
      </c>
      <c r="J103" s="165">
        <f t="shared" si="38"/>
        <v>2.6679536679536682</v>
      </c>
      <c r="K103" s="163">
        <f t="shared" si="39"/>
        <v>565</v>
      </c>
      <c r="L103" s="163">
        <f t="shared" si="40"/>
        <v>691</v>
      </c>
      <c r="M103" s="164">
        <f t="shared" si="42"/>
        <v>2.752831410258435E-5</v>
      </c>
      <c r="N103" s="79"/>
    </row>
    <row r="104" spans="1:14" x14ac:dyDescent="0.25">
      <c r="A104" s="167" t="s">
        <v>145</v>
      </c>
      <c r="B104" s="168" t="s">
        <v>145</v>
      </c>
      <c r="C104" s="169">
        <f t="shared" ref="C104:H104" si="43">C96-SUM(C97:C103)</f>
        <v>21186</v>
      </c>
      <c r="D104" s="169">
        <f t="shared" si="43"/>
        <v>20258</v>
      </c>
      <c r="E104" s="169">
        <f t="shared" si="43"/>
        <v>7511</v>
      </c>
      <c r="F104" s="169">
        <f t="shared" si="43"/>
        <v>12070</v>
      </c>
      <c r="G104" s="169">
        <f t="shared" si="43"/>
        <v>20551</v>
      </c>
      <c r="H104" s="169">
        <f t="shared" si="43"/>
        <v>26379</v>
      </c>
      <c r="I104" s="170">
        <f t="shared" si="41"/>
        <v>0.28358717337355843</v>
      </c>
      <c r="J104" s="171">
        <f t="shared" si="38"/>
        <v>2.5120489948076155</v>
      </c>
      <c r="K104" s="169">
        <f>H104-G104</f>
        <v>5828</v>
      </c>
      <c r="L104" s="169">
        <f t="shared" si="40"/>
        <v>18868</v>
      </c>
      <c r="M104" s="170">
        <f t="shared" si="42"/>
        <v>7.6438883969691851E-4</v>
      </c>
      <c r="N104" s="79"/>
    </row>
    <row r="105" spans="1:14" s="144" customFormat="1" x14ac:dyDescent="0.25"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">
        <v>3</v>
      </c>
      <c r="B106" s="154" t="s">
        <v>68</v>
      </c>
      <c r="C106" s="176">
        <v>1066591</v>
      </c>
      <c r="D106" s="176">
        <v>1055815</v>
      </c>
      <c r="E106" s="176">
        <v>442013</v>
      </c>
      <c r="F106" s="176">
        <v>749212</v>
      </c>
      <c r="G106" s="176">
        <v>1316064</v>
      </c>
      <c r="H106" s="176">
        <v>1447168</v>
      </c>
      <c r="I106" s="177">
        <f>IFERROR(H106/G106-1,"-")</f>
        <v>9.9618255647141885E-2</v>
      </c>
      <c r="J106" s="177">
        <f>IFERROR(H106/E106-1,"-")</f>
        <v>2.2740394513283544</v>
      </c>
      <c r="K106" s="176">
        <f>H106-G106</f>
        <v>131104</v>
      </c>
      <c r="L106" s="176">
        <f>H106-E106</f>
        <v>1005155</v>
      </c>
      <c r="M106" s="177">
        <f>H106/H$8</f>
        <v>4.1934837119167144E-2</v>
      </c>
      <c r="N106" s="79"/>
    </row>
    <row r="107" spans="1:14" x14ac:dyDescent="0.25">
      <c r="A107" s="1" t="s">
        <v>96</v>
      </c>
      <c r="B107" s="157" t="s">
        <v>97</v>
      </c>
      <c r="C107" s="158">
        <v>150928</v>
      </c>
      <c r="D107" s="158">
        <v>162637</v>
      </c>
      <c r="E107" s="158">
        <v>125264</v>
      </c>
      <c r="F107" s="158">
        <v>199003</v>
      </c>
      <c r="G107" s="158">
        <v>220579</v>
      </c>
      <c r="H107" s="158">
        <v>219096</v>
      </c>
      <c r="I107" s="159">
        <f>IFERROR(H107/G107-1,"-")</f>
        <v>-6.7232148119268365E-3</v>
      </c>
      <c r="J107" s="160">
        <f t="shared" ref="J107:J118" si="44">IFERROR(H107/E107-1,"-")</f>
        <v>0.7490739558053392</v>
      </c>
      <c r="K107" s="158">
        <f t="shared" ref="K107:K117" si="45">H107-G107</f>
        <v>-1483</v>
      </c>
      <c r="L107" s="158">
        <f t="shared" ref="L107:L118" si="46">H107-E107</f>
        <v>93832</v>
      </c>
      <c r="M107" s="159">
        <f>H107/H$8</f>
        <v>6.3487826385471794E-3</v>
      </c>
      <c r="N107" s="79"/>
    </row>
    <row r="108" spans="1:14" x14ac:dyDescent="0.25">
      <c r="A108" s="161" t="s">
        <v>103</v>
      </c>
      <c r="B108" s="162" t="s">
        <v>103</v>
      </c>
      <c r="C108" s="163">
        <v>49909</v>
      </c>
      <c r="D108" s="163">
        <v>42419</v>
      </c>
      <c r="E108" s="163">
        <v>16702</v>
      </c>
      <c r="F108" s="163">
        <v>106031</v>
      </c>
      <c r="G108" s="163">
        <v>75504</v>
      </c>
      <c r="H108" s="163">
        <v>57419</v>
      </c>
      <c r="I108" s="164">
        <f>IFERROR(H108/G108-1,"-")</f>
        <v>-0.23952373384191561</v>
      </c>
      <c r="J108" s="165">
        <f t="shared" si="44"/>
        <v>2.4378517542809246</v>
      </c>
      <c r="K108" s="163">
        <f t="shared" si="45"/>
        <v>-18085</v>
      </c>
      <c r="L108" s="163">
        <f t="shared" si="46"/>
        <v>40717</v>
      </c>
      <c r="M108" s="164">
        <f>H108/H$8</f>
        <v>1.6638402815329376E-3</v>
      </c>
      <c r="N108" s="79"/>
    </row>
    <row r="109" spans="1:14" x14ac:dyDescent="0.25">
      <c r="A109" s="161" t="s">
        <v>100</v>
      </c>
      <c r="B109" s="162" t="s">
        <v>100</v>
      </c>
      <c r="C109" s="163">
        <v>101019</v>
      </c>
      <c r="D109" s="163">
        <v>120218</v>
      </c>
      <c r="E109" s="163">
        <v>108562</v>
      </c>
      <c r="F109" s="163">
        <v>92972</v>
      </c>
      <c r="G109" s="163">
        <v>145075</v>
      </c>
      <c r="H109" s="163">
        <v>161677</v>
      </c>
      <c r="I109" s="164">
        <f>IFERROR(H109/G109-1,"-")</f>
        <v>0.11443735998621407</v>
      </c>
      <c r="J109" s="165">
        <f t="shared" si="44"/>
        <v>0.48925959359628601</v>
      </c>
      <c r="K109" s="163">
        <f t="shared" si="45"/>
        <v>16602</v>
      </c>
      <c r="L109" s="163">
        <f t="shared" si="46"/>
        <v>53115</v>
      </c>
      <c r="M109" s="164">
        <f>H109/H$8</f>
        <v>4.6849423570142421E-3</v>
      </c>
      <c r="N109" s="79"/>
    </row>
    <row r="110" spans="1:14" x14ac:dyDescent="0.25">
      <c r="A110" s="1"/>
      <c r="B110" s="157" t="s">
        <v>107</v>
      </c>
      <c r="C110" s="158">
        <v>915663</v>
      </c>
      <c r="D110" s="158">
        <v>893178</v>
      </c>
      <c r="E110" s="158">
        <v>316749</v>
      </c>
      <c r="F110" s="158">
        <v>550209</v>
      </c>
      <c r="G110" s="158">
        <v>1095485</v>
      </c>
      <c r="H110" s="158">
        <v>1228072</v>
      </c>
      <c r="I110" s="159">
        <f>IFERROR(H110/G110-1,"-")</f>
        <v>0.12103041118773872</v>
      </c>
      <c r="J110" s="160">
        <f t="shared" si="44"/>
        <v>2.8771140556086996</v>
      </c>
      <c r="K110" s="158">
        <f t="shared" si="45"/>
        <v>132587</v>
      </c>
      <c r="L110" s="158">
        <f t="shared" si="46"/>
        <v>911323</v>
      </c>
      <c r="M110" s="159">
        <f>H110/H$8</f>
        <v>3.5586054480619966E-2</v>
      </c>
      <c r="N110" s="79"/>
    </row>
    <row r="111" spans="1:14" s="56" customFormat="1" x14ac:dyDescent="0.25">
      <c r="B111" s="162" t="s">
        <v>110</v>
      </c>
      <c r="C111" s="163">
        <v>501490</v>
      </c>
      <c r="D111" s="163">
        <v>476582</v>
      </c>
      <c r="E111" s="163">
        <v>181253</v>
      </c>
      <c r="F111" s="163">
        <v>251557</v>
      </c>
      <c r="G111" s="163">
        <v>673877</v>
      </c>
      <c r="H111" s="163">
        <v>775590</v>
      </c>
      <c r="I111" s="164">
        <f t="shared" ref="I111:I118" si="47">IFERROR(H111/G111-1,"-")</f>
        <v>0.15093704043913059</v>
      </c>
      <c r="J111" s="165">
        <f t="shared" si="44"/>
        <v>3.2790464157834629</v>
      </c>
      <c r="K111" s="163">
        <f t="shared" si="45"/>
        <v>101713</v>
      </c>
      <c r="L111" s="163">
        <f t="shared" si="46"/>
        <v>594337</v>
      </c>
      <c r="M111" s="164">
        <f t="shared" ref="M111:M118" si="48">H111/H$8</f>
        <v>2.2474405405077259E-2</v>
      </c>
      <c r="N111" s="166"/>
    </row>
    <row r="112" spans="1:14" s="56" customFormat="1" x14ac:dyDescent="0.25">
      <c r="B112" s="162" t="s">
        <v>113</v>
      </c>
      <c r="C112" s="163">
        <v>114306</v>
      </c>
      <c r="D112" s="163">
        <v>91753</v>
      </c>
      <c r="E112" s="163">
        <v>22554</v>
      </c>
      <c r="F112" s="163">
        <v>57079</v>
      </c>
      <c r="G112" s="163">
        <v>45927</v>
      </c>
      <c r="H112" s="163">
        <v>60304</v>
      </c>
      <c r="I112" s="164">
        <f t="shared" si="47"/>
        <v>0.31304025954231718</v>
      </c>
      <c r="J112" s="165">
        <f t="shared" si="44"/>
        <v>1.6737607519730426</v>
      </c>
      <c r="K112" s="163">
        <f t="shared" si="45"/>
        <v>14377</v>
      </c>
      <c r="L112" s="163">
        <f t="shared" si="46"/>
        <v>37750</v>
      </c>
      <c r="M112" s="164">
        <f t="shared" si="48"/>
        <v>1.7474394248865753E-3</v>
      </c>
      <c r="N112" s="166"/>
    </row>
    <row r="113" spans="1:14" x14ac:dyDescent="0.25">
      <c r="A113" s="1"/>
      <c r="B113" s="162" t="s">
        <v>116</v>
      </c>
      <c r="C113" s="163">
        <v>102904</v>
      </c>
      <c r="D113" s="163">
        <v>92528</v>
      </c>
      <c r="E113" s="163">
        <v>13883</v>
      </c>
      <c r="F113" s="163">
        <v>67210</v>
      </c>
      <c r="G113" s="163">
        <v>65652</v>
      </c>
      <c r="H113" s="163">
        <v>76293</v>
      </c>
      <c r="I113" s="164">
        <f t="shared" si="47"/>
        <v>0.16208188630963272</v>
      </c>
      <c r="J113" s="165">
        <f t="shared" si="44"/>
        <v>4.4954260606497156</v>
      </c>
      <c r="K113" s="163">
        <f t="shared" si="45"/>
        <v>10641</v>
      </c>
      <c r="L113" s="163">
        <f t="shared" si="46"/>
        <v>62410</v>
      </c>
      <c r="M113" s="164">
        <f t="shared" si="48"/>
        <v>2.2107554398194396E-3</v>
      </c>
      <c r="N113" s="79"/>
    </row>
    <row r="114" spans="1:14" x14ac:dyDescent="0.25">
      <c r="A114" s="1"/>
      <c r="B114" s="162" t="s">
        <v>123</v>
      </c>
      <c r="C114" s="163">
        <v>16800</v>
      </c>
      <c r="D114" s="163">
        <v>18644</v>
      </c>
      <c r="E114" s="163">
        <v>9005</v>
      </c>
      <c r="F114" s="163">
        <v>29461</v>
      </c>
      <c r="G114" s="163">
        <v>41263</v>
      </c>
      <c r="H114" s="163">
        <v>42135</v>
      </c>
      <c r="I114" s="164">
        <f t="shared" si="47"/>
        <v>2.113273392627768E-2</v>
      </c>
      <c r="J114" s="165">
        <f t="shared" si="44"/>
        <v>3.6790671848972796</v>
      </c>
      <c r="K114" s="163">
        <f t="shared" si="45"/>
        <v>872</v>
      </c>
      <c r="L114" s="163">
        <f t="shared" si="46"/>
        <v>33130</v>
      </c>
      <c r="M114" s="164">
        <f t="shared" si="48"/>
        <v>1.2209531733814649E-3</v>
      </c>
      <c r="N114" s="79"/>
    </row>
    <row r="115" spans="1:14" x14ac:dyDescent="0.25">
      <c r="A115" s="1"/>
      <c r="B115" s="162" t="s">
        <v>119</v>
      </c>
      <c r="C115" s="163">
        <v>28295</v>
      </c>
      <c r="D115" s="163">
        <v>29965</v>
      </c>
      <c r="E115" s="163">
        <v>19818</v>
      </c>
      <c r="F115" s="163">
        <v>36897</v>
      </c>
      <c r="G115" s="163">
        <v>41249</v>
      </c>
      <c r="H115" s="163">
        <v>42266</v>
      </c>
      <c r="I115" s="164">
        <f t="shared" si="47"/>
        <v>2.4655143154985515E-2</v>
      </c>
      <c r="J115" s="165">
        <f t="shared" si="44"/>
        <v>1.1327076395196287</v>
      </c>
      <c r="K115" s="163">
        <f t="shared" si="45"/>
        <v>1017</v>
      </c>
      <c r="L115" s="163">
        <f t="shared" si="46"/>
        <v>22448</v>
      </c>
      <c r="M115" s="164">
        <f t="shared" si="48"/>
        <v>1.2247491830103476E-3</v>
      </c>
      <c r="N115" s="79"/>
    </row>
    <row r="116" spans="1:14" x14ac:dyDescent="0.25">
      <c r="A116" s="1"/>
      <c r="B116" s="162" t="s">
        <v>128</v>
      </c>
      <c r="C116" s="163">
        <v>4205</v>
      </c>
      <c r="D116" s="163">
        <v>5890</v>
      </c>
      <c r="E116" s="163">
        <v>2343</v>
      </c>
      <c r="F116" s="163">
        <v>2314</v>
      </c>
      <c r="G116" s="163">
        <v>11983</v>
      </c>
      <c r="H116" s="163">
        <v>11780</v>
      </c>
      <c r="I116" s="164">
        <f t="shared" si="47"/>
        <v>-1.6940665943419808E-2</v>
      </c>
      <c r="J116" s="165">
        <f t="shared" si="44"/>
        <v>4.0277422108408025</v>
      </c>
      <c r="K116" s="163">
        <f t="shared" si="45"/>
        <v>-203</v>
      </c>
      <c r="L116" s="163">
        <f t="shared" si="46"/>
        <v>9437</v>
      </c>
      <c r="M116" s="164">
        <f t="shared" si="48"/>
        <v>3.4135109487204592E-4</v>
      </c>
      <c r="N116" s="79"/>
    </row>
    <row r="117" spans="1:14" x14ac:dyDescent="0.25">
      <c r="A117" s="161" t="s">
        <v>144</v>
      </c>
      <c r="B117" s="162" t="s">
        <v>131</v>
      </c>
      <c r="C117" s="163">
        <v>12806</v>
      </c>
      <c r="D117" s="163">
        <v>13480</v>
      </c>
      <c r="E117" s="163">
        <v>7286</v>
      </c>
      <c r="F117" s="163">
        <v>3610</v>
      </c>
      <c r="G117" s="163">
        <v>7507</v>
      </c>
      <c r="H117" s="163">
        <v>7656</v>
      </c>
      <c r="I117" s="164">
        <f t="shared" si="47"/>
        <v>1.9848141734381208E-2</v>
      </c>
      <c r="J117" s="165">
        <f t="shared" si="44"/>
        <v>5.0782322261872181E-2</v>
      </c>
      <c r="K117" s="163">
        <f t="shared" si="45"/>
        <v>149</v>
      </c>
      <c r="L117" s="163">
        <f t="shared" si="46"/>
        <v>370</v>
      </c>
      <c r="M117" s="164">
        <f t="shared" si="48"/>
        <v>2.2184923449409031E-4</v>
      </c>
      <c r="N117" s="79"/>
    </row>
    <row r="118" spans="1:14" x14ac:dyDescent="0.25">
      <c r="A118" s="167" t="s">
        <v>145</v>
      </c>
      <c r="B118" s="168" t="s">
        <v>145</v>
      </c>
      <c r="C118" s="169">
        <f t="shared" ref="C118:H118" si="49">C110-SUM(C111:C117)</f>
        <v>134857</v>
      </c>
      <c r="D118" s="169">
        <f t="shared" si="49"/>
        <v>164336</v>
      </c>
      <c r="E118" s="169">
        <f t="shared" si="49"/>
        <v>60607</v>
      </c>
      <c r="F118" s="169">
        <f t="shared" si="49"/>
        <v>102081</v>
      </c>
      <c r="G118" s="169">
        <f t="shared" si="49"/>
        <v>208027</v>
      </c>
      <c r="H118" s="169">
        <f t="shared" si="49"/>
        <v>212048</v>
      </c>
      <c r="I118" s="170">
        <f t="shared" si="47"/>
        <v>1.9329221687569342E-2</v>
      </c>
      <c r="J118" s="171">
        <f t="shared" si="44"/>
        <v>2.4987377695645718</v>
      </c>
      <c r="K118" s="169">
        <f>H118-G118</f>
        <v>4021</v>
      </c>
      <c r="L118" s="169">
        <f t="shared" si="46"/>
        <v>151441</v>
      </c>
      <c r="M118" s="170">
        <f t="shared" si="48"/>
        <v>6.1445515250787433E-3</v>
      </c>
      <c r="N118" s="79"/>
    </row>
    <row r="119" spans="1:14" s="144" customFormat="1" x14ac:dyDescent="0.25"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">
        <v>3</v>
      </c>
      <c r="B120" s="154" t="s">
        <v>68</v>
      </c>
      <c r="C120" s="176">
        <v>535197</v>
      </c>
      <c r="D120" s="176">
        <v>503437</v>
      </c>
      <c r="E120" s="176">
        <v>216673</v>
      </c>
      <c r="F120" s="176">
        <v>359169</v>
      </c>
      <c r="G120" s="176">
        <v>543499</v>
      </c>
      <c r="H120" s="176">
        <v>576462</v>
      </c>
      <c r="I120" s="177">
        <f>IFERROR(H120/G120-1,"-")</f>
        <v>6.0649605611049928E-2</v>
      </c>
      <c r="J120" s="177">
        <f>IFERROR(H120/E120-1,"-")</f>
        <v>1.6605160772223582</v>
      </c>
      <c r="K120" s="176">
        <f>H120-G120</f>
        <v>32963</v>
      </c>
      <c r="L120" s="176">
        <f>H120-E120</f>
        <v>359789</v>
      </c>
      <c r="M120" s="177">
        <f>H120/H$8</f>
        <v>1.6704238951793661E-2</v>
      </c>
      <c r="N120" s="79"/>
    </row>
    <row r="121" spans="1:14" x14ac:dyDescent="0.25">
      <c r="A121" s="1" t="s">
        <v>96</v>
      </c>
      <c r="B121" s="157" t="s">
        <v>97</v>
      </c>
      <c r="C121" s="158">
        <v>266568</v>
      </c>
      <c r="D121" s="158">
        <v>235408</v>
      </c>
      <c r="E121" s="158">
        <v>116562</v>
      </c>
      <c r="F121" s="158">
        <v>206631</v>
      </c>
      <c r="G121" s="158">
        <v>271944</v>
      </c>
      <c r="H121" s="158">
        <v>302350</v>
      </c>
      <c r="I121" s="159">
        <f>IFERROR(H121/G121-1,"-")</f>
        <v>0.11180978436736977</v>
      </c>
      <c r="J121" s="160">
        <f t="shared" ref="J121:J132" si="50">IFERROR(H121/E121-1,"-")</f>
        <v>1.5938985261062784</v>
      </c>
      <c r="K121" s="158">
        <f t="shared" ref="K121:K131" si="51">H121-G121</f>
        <v>30406</v>
      </c>
      <c r="L121" s="158">
        <f t="shared" ref="L121:L132" si="52">H121-E121</f>
        <v>185788</v>
      </c>
      <c r="M121" s="159">
        <f>H121/H$8</f>
        <v>8.7612481778067131E-3</v>
      </c>
      <c r="N121" s="79"/>
    </row>
    <row r="122" spans="1:14" x14ac:dyDescent="0.25">
      <c r="A122" s="161" t="s">
        <v>103</v>
      </c>
      <c r="B122" s="162" t="s">
        <v>103</v>
      </c>
      <c r="C122" s="163">
        <v>136290</v>
      </c>
      <c r="D122" s="163">
        <v>110711</v>
      </c>
      <c r="E122" s="163">
        <v>45374</v>
      </c>
      <c r="F122" s="163">
        <v>96469</v>
      </c>
      <c r="G122" s="163">
        <v>128559</v>
      </c>
      <c r="H122" s="163">
        <v>120954</v>
      </c>
      <c r="I122" s="164">
        <f>IFERROR(H122/G122-1,"-")</f>
        <v>-5.9155718386110667E-2</v>
      </c>
      <c r="J122" s="165">
        <f t="shared" si="50"/>
        <v>1.6657116410279014</v>
      </c>
      <c r="K122" s="163">
        <f t="shared" si="51"/>
        <v>-7605</v>
      </c>
      <c r="L122" s="163">
        <f t="shared" si="52"/>
        <v>75580</v>
      </c>
      <c r="M122" s="164">
        <f>H122/H$8</f>
        <v>3.5049049515410392E-3</v>
      </c>
      <c r="N122" s="79"/>
    </row>
    <row r="123" spans="1:14" x14ac:dyDescent="0.25">
      <c r="A123" s="161" t="s">
        <v>100</v>
      </c>
      <c r="B123" s="162" t="s">
        <v>100</v>
      </c>
      <c r="C123" s="163">
        <v>130278</v>
      </c>
      <c r="D123" s="163">
        <v>124697</v>
      </c>
      <c r="E123" s="163">
        <v>71188</v>
      </c>
      <c r="F123" s="163">
        <v>110162</v>
      </c>
      <c r="G123" s="163">
        <v>143385</v>
      </c>
      <c r="H123" s="163">
        <v>181396</v>
      </c>
      <c r="I123" s="164">
        <f>IFERROR(H123/G123-1,"-")</f>
        <v>0.26509746486731522</v>
      </c>
      <c r="J123" s="165">
        <f t="shared" si="50"/>
        <v>1.548126088666629</v>
      </c>
      <c r="K123" s="163">
        <f t="shared" si="51"/>
        <v>38011</v>
      </c>
      <c r="L123" s="163">
        <f t="shared" si="52"/>
        <v>110208</v>
      </c>
      <c r="M123" s="164">
        <f>H123/H$8</f>
        <v>5.2563432262656747E-3</v>
      </c>
      <c r="N123" s="79"/>
    </row>
    <row r="124" spans="1:14" x14ac:dyDescent="0.25">
      <c r="A124" s="1"/>
      <c r="B124" s="157" t="s">
        <v>107</v>
      </c>
      <c r="C124" s="158">
        <v>268629</v>
      </c>
      <c r="D124" s="158">
        <v>268029</v>
      </c>
      <c r="E124" s="158">
        <v>100111</v>
      </c>
      <c r="F124" s="158">
        <v>152538</v>
      </c>
      <c r="G124" s="158">
        <v>271555</v>
      </c>
      <c r="H124" s="158">
        <v>274112</v>
      </c>
      <c r="I124" s="159">
        <f>IFERROR(H124/G124-1,"-")</f>
        <v>9.4161403767192287E-3</v>
      </c>
      <c r="J124" s="160">
        <f t="shared" si="50"/>
        <v>1.7380807303892678</v>
      </c>
      <c r="K124" s="158">
        <f t="shared" si="51"/>
        <v>2557</v>
      </c>
      <c r="L124" s="158">
        <f t="shared" si="52"/>
        <v>174001</v>
      </c>
      <c r="M124" s="159">
        <f>H124/H$8</f>
        <v>7.9429907739869479E-3</v>
      </c>
      <c r="N124" s="79"/>
    </row>
    <row r="125" spans="1:14" s="56" customFormat="1" x14ac:dyDescent="0.25">
      <c r="B125" s="162" t="s">
        <v>110</v>
      </c>
      <c r="C125" s="163">
        <v>36190</v>
      </c>
      <c r="D125" s="163">
        <v>33000</v>
      </c>
      <c r="E125" s="163">
        <v>11431</v>
      </c>
      <c r="F125" s="163">
        <v>11117</v>
      </c>
      <c r="G125" s="163">
        <v>33351</v>
      </c>
      <c r="H125" s="163">
        <v>40267</v>
      </c>
      <c r="I125" s="164">
        <f t="shared" ref="I125:I132" si="53">IFERROR(H125/G125-1,"-")</f>
        <v>0.2073700938502594</v>
      </c>
      <c r="J125" s="165">
        <f t="shared" si="50"/>
        <v>2.5226139445367859</v>
      </c>
      <c r="K125" s="163">
        <f t="shared" si="51"/>
        <v>6916</v>
      </c>
      <c r="L125" s="163">
        <f t="shared" si="52"/>
        <v>28836</v>
      </c>
      <c r="M125" s="164">
        <f t="shared" ref="M125:M132" si="54">H125/H$8</f>
        <v>1.1668238147039621E-3</v>
      </c>
      <c r="N125" s="166"/>
    </row>
    <row r="126" spans="1:14" s="56" customFormat="1" x14ac:dyDescent="0.25">
      <c r="B126" s="162" t="s">
        <v>113</v>
      </c>
      <c r="C126" s="163">
        <v>35550</v>
      </c>
      <c r="D126" s="163">
        <v>30865</v>
      </c>
      <c r="E126" s="163">
        <v>11548</v>
      </c>
      <c r="F126" s="163">
        <v>23428</v>
      </c>
      <c r="G126" s="163">
        <v>34791</v>
      </c>
      <c r="H126" s="163">
        <v>43445</v>
      </c>
      <c r="I126" s="164">
        <f t="shared" si="53"/>
        <v>0.24874249087407674</v>
      </c>
      <c r="J126" s="165">
        <f t="shared" si="50"/>
        <v>2.7621233113959125</v>
      </c>
      <c r="K126" s="163">
        <f t="shared" si="51"/>
        <v>8654</v>
      </c>
      <c r="L126" s="163">
        <f t="shared" si="52"/>
        <v>31897</v>
      </c>
      <c r="M126" s="164">
        <f t="shared" si="54"/>
        <v>1.2589132696702917E-3</v>
      </c>
      <c r="N126" s="166"/>
    </row>
    <row r="127" spans="1:14" x14ac:dyDescent="0.25">
      <c r="A127" s="1"/>
      <c r="B127" s="162" t="s">
        <v>116</v>
      </c>
      <c r="C127" s="163">
        <v>18689</v>
      </c>
      <c r="D127" s="163">
        <v>20310</v>
      </c>
      <c r="E127" s="163">
        <v>7014</v>
      </c>
      <c r="F127" s="163">
        <v>18250</v>
      </c>
      <c r="G127" s="163">
        <v>23874</v>
      </c>
      <c r="H127" s="163">
        <v>26737</v>
      </c>
      <c r="I127" s="164">
        <f t="shared" si="53"/>
        <v>0.11992125324620928</v>
      </c>
      <c r="J127" s="165">
        <f t="shared" si="50"/>
        <v>2.8119475335044197</v>
      </c>
      <c r="K127" s="163">
        <f t="shared" si="51"/>
        <v>2863</v>
      </c>
      <c r="L127" s="163">
        <f t="shared" si="52"/>
        <v>19723</v>
      </c>
      <c r="M127" s="164">
        <f t="shared" si="54"/>
        <v>7.7476266753768184E-4</v>
      </c>
      <c r="N127" s="79"/>
    </row>
    <row r="128" spans="1:14" x14ac:dyDescent="0.25">
      <c r="A128" s="1"/>
      <c r="B128" s="162" t="s">
        <v>123</v>
      </c>
      <c r="C128" s="163">
        <v>4857</v>
      </c>
      <c r="D128" s="163">
        <v>4930</v>
      </c>
      <c r="E128" s="163">
        <v>1882</v>
      </c>
      <c r="F128" s="163">
        <v>3678</v>
      </c>
      <c r="G128" s="163">
        <v>6463</v>
      </c>
      <c r="H128" s="163">
        <v>7383</v>
      </c>
      <c r="I128" s="164">
        <f t="shared" si="53"/>
        <v>0.14234875444839856</v>
      </c>
      <c r="J128" s="165">
        <f t="shared" si="50"/>
        <v>2.9229543039319874</v>
      </c>
      <c r="K128" s="163">
        <f t="shared" si="51"/>
        <v>920</v>
      </c>
      <c r="L128" s="163">
        <f t="shared" si="52"/>
        <v>5501</v>
      </c>
      <c r="M128" s="164">
        <f t="shared" si="54"/>
        <v>2.1393846633618974E-4</v>
      </c>
      <c r="N128" s="79"/>
    </row>
    <row r="129" spans="1:14" x14ac:dyDescent="0.25">
      <c r="A129" s="1"/>
      <c r="B129" s="162" t="s">
        <v>119</v>
      </c>
      <c r="C129" s="163">
        <v>5017</v>
      </c>
      <c r="D129" s="163">
        <v>3923</v>
      </c>
      <c r="E129" s="163">
        <v>1919</v>
      </c>
      <c r="F129" s="163">
        <v>3450</v>
      </c>
      <c r="G129" s="163">
        <v>4851</v>
      </c>
      <c r="H129" s="163">
        <v>5958</v>
      </c>
      <c r="I129" s="164">
        <f t="shared" si="53"/>
        <v>0.22820037105751401</v>
      </c>
      <c r="J129" s="165">
        <f t="shared" si="50"/>
        <v>2.1047420531526835</v>
      </c>
      <c r="K129" s="163">
        <f t="shared" si="51"/>
        <v>1107</v>
      </c>
      <c r="L129" s="163">
        <f t="shared" si="52"/>
        <v>4039</v>
      </c>
      <c r="M129" s="164">
        <f t="shared" si="54"/>
        <v>1.7264599518231321E-4</v>
      </c>
      <c r="N129" s="79"/>
    </row>
    <row r="130" spans="1:14" x14ac:dyDescent="0.25">
      <c r="A130" s="1"/>
      <c r="B130" s="162" t="s">
        <v>128</v>
      </c>
      <c r="C130" s="163">
        <v>4529</v>
      </c>
      <c r="D130" s="163">
        <v>4303</v>
      </c>
      <c r="E130" s="163">
        <v>1701</v>
      </c>
      <c r="F130" s="163">
        <v>1442</v>
      </c>
      <c r="G130" s="163">
        <v>2747</v>
      </c>
      <c r="H130" s="163">
        <v>3505</v>
      </c>
      <c r="I130" s="164">
        <f t="shared" si="53"/>
        <v>0.27593738623953401</v>
      </c>
      <c r="J130" s="165">
        <f t="shared" si="50"/>
        <v>1.0605526161081715</v>
      </c>
      <c r="K130" s="163">
        <f t="shared" si="51"/>
        <v>758</v>
      </c>
      <c r="L130" s="163">
        <f t="shared" si="52"/>
        <v>1804</v>
      </c>
      <c r="M130" s="164">
        <f t="shared" si="54"/>
        <v>1.0156499045216647E-4</v>
      </c>
      <c r="N130" s="79"/>
    </row>
    <row r="131" spans="1:14" x14ac:dyDescent="0.25">
      <c r="A131" s="161" t="s">
        <v>144</v>
      </c>
      <c r="B131" s="162" t="s">
        <v>131</v>
      </c>
      <c r="C131" s="163">
        <v>7923</v>
      </c>
      <c r="D131" s="163">
        <v>5879</v>
      </c>
      <c r="E131" s="163">
        <v>2155</v>
      </c>
      <c r="F131" s="163">
        <v>2010</v>
      </c>
      <c r="G131" s="163">
        <v>4022</v>
      </c>
      <c r="H131" s="163">
        <v>4912</v>
      </c>
      <c r="I131" s="164">
        <f t="shared" si="53"/>
        <v>0.22128294380905023</v>
      </c>
      <c r="J131" s="165">
        <f t="shared" si="50"/>
        <v>1.2793503480278421</v>
      </c>
      <c r="K131" s="163">
        <f t="shared" si="51"/>
        <v>890</v>
      </c>
      <c r="L131" s="163">
        <f t="shared" si="52"/>
        <v>2757</v>
      </c>
      <c r="M131" s="164">
        <f t="shared" si="54"/>
        <v>1.4233587249673087E-4</v>
      </c>
      <c r="N131" s="79"/>
    </row>
    <row r="132" spans="1:14" x14ac:dyDescent="0.25">
      <c r="A132" s="167" t="s">
        <v>145</v>
      </c>
      <c r="B132" s="168" t="s">
        <v>145</v>
      </c>
      <c r="C132" s="169">
        <f t="shared" ref="C132:H132" si="55">C124-SUM(C125:C131)</f>
        <v>155874</v>
      </c>
      <c r="D132" s="169">
        <f t="shared" si="55"/>
        <v>164819</v>
      </c>
      <c r="E132" s="169">
        <f t="shared" si="55"/>
        <v>62461</v>
      </c>
      <c r="F132" s="169">
        <f t="shared" si="55"/>
        <v>89163</v>
      </c>
      <c r="G132" s="169">
        <f t="shared" si="55"/>
        <v>161456</v>
      </c>
      <c r="H132" s="169">
        <f t="shared" si="55"/>
        <v>141905</v>
      </c>
      <c r="I132" s="170">
        <f t="shared" si="53"/>
        <v>-0.12109181448815776</v>
      </c>
      <c r="J132" s="171">
        <f t="shared" si="50"/>
        <v>1.2718976641424247</v>
      </c>
      <c r="K132" s="169">
        <f>H132-G132</f>
        <v>-19551</v>
      </c>
      <c r="L132" s="169">
        <f t="shared" si="52"/>
        <v>79444</v>
      </c>
      <c r="M132" s="170">
        <f t="shared" si="54"/>
        <v>4.1120056976076125E-3</v>
      </c>
      <c r="N132" s="79"/>
    </row>
    <row r="133" spans="1:14" s="144" customFormat="1" x14ac:dyDescent="0.25"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">
        <v>3</v>
      </c>
      <c r="B134" s="154" t="s">
        <v>68</v>
      </c>
      <c r="C134" s="176">
        <v>2070855</v>
      </c>
      <c r="D134" s="176">
        <v>1856756</v>
      </c>
      <c r="E134" s="176">
        <v>610766</v>
      </c>
      <c r="F134" s="176">
        <v>774989</v>
      </c>
      <c r="G134" s="176">
        <v>1753117</v>
      </c>
      <c r="H134" s="176">
        <v>1886738</v>
      </c>
      <c r="I134" s="177">
        <f>IFERROR(H134/G134-1,"-")</f>
        <v>7.6219100037247856E-2</v>
      </c>
      <c r="J134" s="177">
        <f>IFERROR(H134/E134-1,"-")</f>
        <v>2.0891339727489742</v>
      </c>
      <c r="K134" s="176">
        <f>H134-G134</f>
        <v>133621</v>
      </c>
      <c r="L134" s="176">
        <f>H134-E134</f>
        <v>1275972</v>
      </c>
      <c r="M134" s="177">
        <f>H134/H$8</f>
        <v>5.4672332940296622E-2</v>
      </c>
      <c r="N134" s="79"/>
    </row>
    <row r="135" spans="1:14" x14ac:dyDescent="0.25">
      <c r="A135" s="1" t="s">
        <v>96</v>
      </c>
      <c r="B135" s="157" t="s">
        <v>97</v>
      </c>
      <c r="C135" s="158">
        <v>212961</v>
      </c>
      <c r="D135" s="158">
        <v>192906</v>
      </c>
      <c r="E135" s="158">
        <v>77176</v>
      </c>
      <c r="F135" s="158">
        <v>141993</v>
      </c>
      <c r="G135" s="158">
        <v>105219</v>
      </c>
      <c r="H135" s="158">
        <v>114083</v>
      </c>
      <c r="I135" s="159">
        <f>IFERROR(H135/G135-1,"-")</f>
        <v>8.4243340081163964E-2</v>
      </c>
      <c r="J135" s="160">
        <f t="shared" ref="J135:J146" si="56">IFERROR(H135/E135-1,"-")</f>
        <v>0.47821861718669023</v>
      </c>
      <c r="K135" s="158">
        <f t="shared" ref="K135:K145" si="57">H135-G135</f>
        <v>8864</v>
      </c>
      <c r="L135" s="158">
        <f t="shared" ref="L135:L146" si="58">H135-E135</f>
        <v>36907</v>
      </c>
      <c r="M135" s="159">
        <f>H135/H$8</f>
        <v>3.3058027976475058E-3</v>
      </c>
      <c r="N135" s="79"/>
    </row>
    <row r="136" spans="1:14" x14ac:dyDescent="0.25">
      <c r="A136" s="161" t="s">
        <v>103</v>
      </c>
      <c r="B136" s="162" t="s">
        <v>103</v>
      </c>
      <c r="C136" s="163">
        <v>148508</v>
      </c>
      <c r="D136" s="163">
        <v>94828</v>
      </c>
      <c r="E136" s="163">
        <v>51058</v>
      </c>
      <c r="F136" s="163">
        <v>86437</v>
      </c>
      <c r="G136" s="163">
        <v>57546</v>
      </c>
      <c r="H136" s="163">
        <v>60090</v>
      </c>
      <c r="I136" s="164">
        <f>IFERROR(H136/G136-1,"-")</f>
        <v>4.4208111771452341E-2</v>
      </c>
      <c r="J136" s="165">
        <f t="shared" si="56"/>
        <v>0.1768968623917897</v>
      </c>
      <c r="K136" s="163">
        <f t="shared" si="57"/>
        <v>2544</v>
      </c>
      <c r="L136" s="163">
        <f t="shared" si="58"/>
        <v>9032</v>
      </c>
      <c r="M136" s="164">
        <f>H136/H$8</f>
        <v>1.741238309920309E-3</v>
      </c>
      <c r="N136" s="79"/>
    </row>
    <row r="137" spans="1:14" x14ac:dyDescent="0.25">
      <c r="A137" s="161" t="s">
        <v>100</v>
      </c>
      <c r="B137" s="162" t="s">
        <v>100</v>
      </c>
      <c r="C137" s="163">
        <v>64453</v>
      </c>
      <c r="D137" s="163">
        <v>98078</v>
      </c>
      <c r="E137" s="163">
        <v>26118</v>
      </c>
      <c r="F137" s="163">
        <v>55556</v>
      </c>
      <c r="G137" s="163">
        <v>47673</v>
      </c>
      <c r="H137" s="163">
        <v>53993</v>
      </c>
      <c r="I137" s="164">
        <f>IFERROR(H137/G137-1,"-")</f>
        <v>0.132569798418392</v>
      </c>
      <c r="J137" s="165">
        <f t="shared" si="56"/>
        <v>1.0672716134466653</v>
      </c>
      <c r="K137" s="163">
        <f t="shared" si="57"/>
        <v>6320</v>
      </c>
      <c r="L137" s="163">
        <f t="shared" si="58"/>
        <v>27875</v>
      </c>
      <c r="M137" s="164">
        <f>H137/H$8</f>
        <v>1.5645644877271966E-3</v>
      </c>
      <c r="N137" s="79"/>
    </row>
    <row r="138" spans="1:14" x14ac:dyDescent="0.25">
      <c r="A138" s="1"/>
      <c r="B138" s="157" t="s">
        <v>107</v>
      </c>
      <c r="C138" s="158">
        <v>1857894</v>
      </c>
      <c r="D138" s="158">
        <v>1663850</v>
      </c>
      <c r="E138" s="158">
        <v>533590</v>
      </c>
      <c r="F138" s="158">
        <v>632996</v>
      </c>
      <c r="G138" s="158">
        <v>1647898</v>
      </c>
      <c r="H138" s="158">
        <v>1772655</v>
      </c>
      <c r="I138" s="159">
        <f>IFERROR(H138/G138-1,"-")</f>
        <v>7.5706748840037363E-2</v>
      </c>
      <c r="J138" s="160">
        <f t="shared" si="56"/>
        <v>2.3221293502501923</v>
      </c>
      <c r="K138" s="158">
        <f t="shared" si="57"/>
        <v>124757</v>
      </c>
      <c r="L138" s="158">
        <f t="shared" si="58"/>
        <v>1239065</v>
      </c>
      <c r="M138" s="159">
        <f>H138/H$8</f>
        <v>5.1366530142649115E-2</v>
      </c>
      <c r="N138" s="79"/>
    </row>
    <row r="139" spans="1:14" s="56" customFormat="1" x14ac:dyDescent="0.25">
      <c r="B139" s="162" t="s">
        <v>110</v>
      </c>
      <c r="C139" s="163">
        <v>1012432</v>
      </c>
      <c r="D139" s="163">
        <v>847716</v>
      </c>
      <c r="E139" s="163">
        <v>226701</v>
      </c>
      <c r="F139" s="163">
        <v>182984</v>
      </c>
      <c r="G139" s="163">
        <v>740061</v>
      </c>
      <c r="H139" s="163">
        <v>745732</v>
      </c>
      <c r="I139" s="164">
        <f t="shared" ref="I139:I146" si="59">IFERROR(H139/G139-1,"-")</f>
        <v>7.6628818435238166E-3</v>
      </c>
      <c r="J139" s="165">
        <f t="shared" si="56"/>
        <v>2.2894958557747871</v>
      </c>
      <c r="K139" s="163">
        <f t="shared" si="57"/>
        <v>5671</v>
      </c>
      <c r="L139" s="163">
        <f t="shared" si="58"/>
        <v>519031</v>
      </c>
      <c r="M139" s="164">
        <f t="shared" ref="M139:M146" si="60">H139/H$8</f>
        <v>2.1609204981419401E-2</v>
      </c>
      <c r="N139" s="166"/>
    </row>
    <row r="140" spans="1:14" s="56" customFormat="1" x14ac:dyDescent="0.25">
      <c r="B140" s="162" t="s">
        <v>113</v>
      </c>
      <c r="C140" s="163">
        <v>127265</v>
      </c>
      <c r="D140" s="163">
        <v>113771</v>
      </c>
      <c r="E140" s="163">
        <v>45672</v>
      </c>
      <c r="F140" s="163">
        <v>69325</v>
      </c>
      <c r="G140" s="163">
        <v>132461</v>
      </c>
      <c r="H140" s="163">
        <v>181229</v>
      </c>
      <c r="I140" s="164">
        <f t="shared" si="59"/>
        <v>0.36816874400767019</v>
      </c>
      <c r="J140" s="165">
        <f t="shared" si="56"/>
        <v>2.9680548257137853</v>
      </c>
      <c r="K140" s="163">
        <f t="shared" si="57"/>
        <v>48768</v>
      </c>
      <c r="L140" s="163">
        <f t="shared" si="58"/>
        <v>135557</v>
      </c>
      <c r="M140" s="164">
        <f t="shared" si="60"/>
        <v>5.2515040384181677E-3</v>
      </c>
      <c r="N140" s="166"/>
    </row>
    <row r="141" spans="1:14" x14ac:dyDescent="0.25">
      <c r="A141" s="1"/>
      <c r="B141" s="162" t="s">
        <v>116</v>
      </c>
      <c r="C141" s="163">
        <v>159535</v>
      </c>
      <c r="D141" s="163">
        <v>132722</v>
      </c>
      <c r="E141" s="163">
        <v>42455</v>
      </c>
      <c r="F141" s="163">
        <v>94016</v>
      </c>
      <c r="G141" s="163">
        <v>171222</v>
      </c>
      <c r="H141" s="163">
        <v>162316</v>
      </c>
      <c r="I141" s="164">
        <f t="shared" si="59"/>
        <v>-5.2014343951127806E-2</v>
      </c>
      <c r="J141" s="165">
        <f t="shared" si="56"/>
        <v>2.8232481450948064</v>
      </c>
      <c r="K141" s="163">
        <f t="shared" si="57"/>
        <v>-8906</v>
      </c>
      <c r="L141" s="163">
        <f t="shared" si="58"/>
        <v>119861</v>
      </c>
      <c r="M141" s="164">
        <f t="shared" si="60"/>
        <v>4.7034587703948224E-3</v>
      </c>
      <c r="N141" s="79"/>
    </row>
    <row r="142" spans="1:14" x14ac:dyDescent="0.25">
      <c r="A142" s="1"/>
      <c r="B142" s="162" t="s">
        <v>123</v>
      </c>
      <c r="C142" s="163">
        <v>37533</v>
      </c>
      <c r="D142" s="163">
        <v>38846</v>
      </c>
      <c r="E142" s="163">
        <v>8958</v>
      </c>
      <c r="F142" s="163">
        <v>22357</v>
      </c>
      <c r="G142" s="163">
        <v>60881</v>
      </c>
      <c r="H142" s="163">
        <v>78552</v>
      </c>
      <c r="I142" s="164">
        <f t="shared" si="59"/>
        <v>0.29025475928450595</v>
      </c>
      <c r="J142" s="165">
        <f t="shared" si="56"/>
        <v>7.7689216342933687</v>
      </c>
      <c r="K142" s="163">
        <f t="shared" si="57"/>
        <v>17671</v>
      </c>
      <c r="L142" s="163">
        <f t="shared" si="58"/>
        <v>69594</v>
      </c>
      <c r="M142" s="164">
        <f t="shared" si="60"/>
        <v>2.2762148730381114E-3</v>
      </c>
      <c r="N142" s="79"/>
    </row>
    <row r="143" spans="1:14" x14ac:dyDescent="0.25">
      <c r="A143" s="1"/>
      <c r="B143" s="162" t="s">
        <v>119</v>
      </c>
      <c r="C143" s="163">
        <v>39264</v>
      </c>
      <c r="D143" s="163">
        <v>39195</v>
      </c>
      <c r="E143" s="163">
        <v>12571</v>
      </c>
      <c r="F143" s="163">
        <v>20808</v>
      </c>
      <c r="G143" s="163">
        <v>32138</v>
      </c>
      <c r="H143" s="163">
        <v>40929</v>
      </c>
      <c r="I143" s="164">
        <f t="shared" si="59"/>
        <v>0.27353911257701169</v>
      </c>
      <c r="J143" s="165">
        <f t="shared" si="56"/>
        <v>2.2558269031898814</v>
      </c>
      <c r="K143" s="163">
        <f t="shared" si="57"/>
        <v>8791</v>
      </c>
      <c r="L143" s="163">
        <f t="shared" si="58"/>
        <v>28358</v>
      </c>
      <c r="M143" s="164">
        <f t="shared" si="60"/>
        <v>1.1860067030575524E-3</v>
      </c>
      <c r="N143" s="79"/>
    </row>
    <row r="144" spans="1:14" x14ac:dyDescent="0.25">
      <c r="A144" s="1"/>
      <c r="B144" s="162" t="s">
        <v>128</v>
      </c>
      <c r="C144" s="163">
        <v>17025</v>
      </c>
      <c r="D144" s="163">
        <v>18681</v>
      </c>
      <c r="E144" s="163">
        <v>15372</v>
      </c>
      <c r="F144" s="163">
        <v>9958</v>
      </c>
      <c r="G144" s="163">
        <v>24691</v>
      </c>
      <c r="H144" s="163">
        <v>28155</v>
      </c>
      <c r="I144" s="164">
        <f t="shared" si="59"/>
        <v>0.14029403426349685</v>
      </c>
      <c r="J144" s="165">
        <f t="shared" si="56"/>
        <v>0.83157689305230287</v>
      </c>
      <c r="K144" s="163">
        <f t="shared" si="57"/>
        <v>3464</v>
      </c>
      <c r="L144" s="163">
        <f t="shared" si="58"/>
        <v>12783</v>
      </c>
      <c r="M144" s="164">
        <f t="shared" si="60"/>
        <v>8.1585229848238144E-4</v>
      </c>
      <c r="N144" s="79"/>
    </row>
    <row r="145" spans="1:14" x14ac:dyDescent="0.25">
      <c r="A145" s="161" t="s">
        <v>144</v>
      </c>
      <c r="B145" s="162" t="s">
        <v>131</v>
      </c>
      <c r="C145" s="163">
        <v>77288</v>
      </c>
      <c r="D145" s="163">
        <v>47882</v>
      </c>
      <c r="E145" s="163">
        <v>29519</v>
      </c>
      <c r="F145" s="163">
        <v>6358</v>
      </c>
      <c r="G145" s="163">
        <v>14264</v>
      </c>
      <c r="H145" s="163">
        <v>21375</v>
      </c>
      <c r="I145" s="164">
        <f t="shared" si="59"/>
        <v>0.49852776219854178</v>
      </c>
      <c r="J145" s="165">
        <f t="shared" si="56"/>
        <v>-0.27589010467834274</v>
      </c>
      <c r="K145" s="163">
        <f t="shared" si="57"/>
        <v>7111</v>
      </c>
      <c r="L145" s="163">
        <f t="shared" si="58"/>
        <v>-8144</v>
      </c>
      <c r="M145" s="164">
        <f t="shared" si="60"/>
        <v>6.1938706730814788E-4</v>
      </c>
      <c r="N145" s="79"/>
    </row>
    <row r="146" spans="1:14" x14ac:dyDescent="0.25">
      <c r="A146" s="167" t="s">
        <v>145</v>
      </c>
      <c r="B146" s="168" t="s">
        <v>145</v>
      </c>
      <c r="C146" s="169">
        <f t="shared" ref="C146:H146" si="61">C138-SUM(C139:C145)</f>
        <v>387552</v>
      </c>
      <c r="D146" s="169">
        <f t="shared" si="61"/>
        <v>425037</v>
      </c>
      <c r="E146" s="169">
        <f t="shared" si="61"/>
        <v>152342</v>
      </c>
      <c r="F146" s="169">
        <f t="shared" si="61"/>
        <v>227190</v>
      </c>
      <c r="G146" s="169">
        <f t="shared" si="61"/>
        <v>472180</v>
      </c>
      <c r="H146" s="169">
        <f t="shared" si="61"/>
        <v>514367</v>
      </c>
      <c r="I146" s="170">
        <f t="shared" si="59"/>
        <v>8.9345164979456992E-2</v>
      </c>
      <c r="J146" s="171">
        <f t="shared" si="56"/>
        <v>2.3763965288626907</v>
      </c>
      <c r="K146" s="169">
        <f>H146-G146</f>
        <v>42187</v>
      </c>
      <c r="L146" s="169">
        <f t="shared" si="58"/>
        <v>362025</v>
      </c>
      <c r="M146" s="170">
        <f t="shared" si="60"/>
        <v>1.4904901410530531E-2</v>
      </c>
      <c r="N146" s="79"/>
    </row>
    <row r="147" spans="1:14" s="144" customFormat="1" x14ac:dyDescent="0.25"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">
        <v>3</v>
      </c>
      <c r="B148" s="154" t="s">
        <v>68</v>
      </c>
      <c r="C148" s="176">
        <v>791792</v>
      </c>
      <c r="D148" s="176">
        <v>721244</v>
      </c>
      <c r="E148" s="176">
        <v>235241</v>
      </c>
      <c r="F148" s="176">
        <v>320278</v>
      </c>
      <c r="G148" s="176">
        <v>622441</v>
      </c>
      <c r="H148" s="176">
        <v>781085</v>
      </c>
      <c r="I148" s="177">
        <f>IFERROR(H148/G148-1,"-")</f>
        <v>0.25487395592513984</v>
      </c>
      <c r="J148" s="177">
        <f>IFERROR(H148/E148-1,"-")</f>
        <v>2.3203608214554436</v>
      </c>
      <c r="K148" s="176">
        <f>H148-G148</f>
        <v>158644</v>
      </c>
      <c r="L148" s="176">
        <f>H148-E148</f>
        <v>545844</v>
      </c>
      <c r="M148" s="177">
        <f>H148/H$8</f>
        <v>2.2633634969281155E-2</v>
      </c>
      <c r="N148" s="79"/>
    </row>
    <row r="149" spans="1:14" x14ac:dyDescent="0.25">
      <c r="A149" s="1" t="s">
        <v>96</v>
      </c>
      <c r="B149" s="157" t="s">
        <v>97</v>
      </c>
      <c r="C149" s="158">
        <v>267197</v>
      </c>
      <c r="D149" s="158">
        <v>261107</v>
      </c>
      <c r="E149" s="158">
        <v>90513</v>
      </c>
      <c r="F149" s="158">
        <v>118326</v>
      </c>
      <c r="G149" s="158">
        <v>251371</v>
      </c>
      <c r="H149" s="158">
        <v>299320</v>
      </c>
      <c r="I149" s="159">
        <f>IFERROR(H149/G149-1,"-")</f>
        <v>0.19074992739814856</v>
      </c>
      <c r="J149" s="160">
        <f t="shared" ref="J149:J160" si="62">IFERROR(H149/E149-1,"-")</f>
        <v>2.3069282865444745</v>
      </c>
      <c r="K149" s="158">
        <f t="shared" ref="K149:K159" si="63">H149-G149</f>
        <v>47949</v>
      </c>
      <c r="L149" s="158">
        <f t="shared" ref="L149:L160" si="64">H149-E149</f>
        <v>208807</v>
      </c>
      <c r="M149" s="159">
        <f>H149/H$8</f>
        <v>8.6734473444058397E-3</v>
      </c>
      <c r="N149" s="79"/>
    </row>
    <row r="150" spans="1:14" x14ac:dyDescent="0.25">
      <c r="A150" s="161" t="s">
        <v>103</v>
      </c>
      <c r="B150" s="162" t="s">
        <v>103</v>
      </c>
      <c r="C150" s="163">
        <v>113785</v>
      </c>
      <c r="D150" s="163">
        <v>111386</v>
      </c>
      <c r="E150" s="163">
        <v>46140</v>
      </c>
      <c r="F150" s="163">
        <v>86621</v>
      </c>
      <c r="G150" s="163">
        <v>153781</v>
      </c>
      <c r="H150" s="163">
        <v>212501</v>
      </c>
      <c r="I150" s="164">
        <f>IFERROR(H150/G150-1,"-")</f>
        <v>0.38184170996416977</v>
      </c>
      <c r="J150" s="165">
        <f t="shared" si="62"/>
        <v>3.6055700043346341</v>
      </c>
      <c r="K150" s="163">
        <f t="shared" si="63"/>
        <v>58720</v>
      </c>
      <c r="L150" s="163">
        <f t="shared" si="64"/>
        <v>166361</v>
      </c>
      <c r="M150" s="164">
        <f>H150/H$8</f>
        <v>6.1576781843297648E-3</v>
      </c>
      <c r="N150" s="79"/>
    </row>
    <row r="151" spans="1:14" x14ac:dyDescent="0.25">
      <c r="A151" s="161" t="s">
        <v>100</v>
      </c>
      <c r="B151" s="162" t="s">
        <v>100</v>
      </c>
      <c r="C151" s="163">
        <v>153412</v>
      </c>
      <c r="D151" s="163">
        <v>149721</v>
      </c>
      <c r="E151" s="163">
        <v>44373</v>
      </c>
      <c r="F151" s="163">
        <v>31705</v>
      </c>
      <c r="G151" s="163">
        <v>97590</v>
      </c>
      <c r="H151" s="163">
        <v>86819</v>
      </c>
      <c r="I151" s="164">
        <f>IFERROR(H151/G151-1,"-")</f>
        <v>-0.11036991495030224</v>
      </c>
      <c r="J151" s="165">
        <f t="shared" si="62"/>
        <v>0.95657269060013972</v>
      </c>
      <c r="K151" s="163">
        <f t="shared" si="63"/>
        <v>-10771</v>
      </c>
      <c r="L151" s="163">
        <f t="shared" si="64"/>
        <v>42446</v>
      </c>
      <c r="M151" s="164">
        <f>H151/H$8</f>
        <v>2.5157691600760745E-3</v>
      </c>
      <c r="N151" s="79"/>
    </row>
    <row r="152" spans="1:14" x14ac:dyDescent="0.25">
      <c r="A152" s="1"/>
      <c r="B152" s="157" t="s">
        <v>107</v>
      </c>
      <c r="C152" s="158">
        <v>524595</v>
      </c>
      <c r="D152" s="158">
        <v>460137</v>
      </c>
      <c r="E152" s="158">
        <v>144728</v>
      </c>
      <c r="F152" s="158">
        <v>201952</v>
      </c>
      <c r="G152" s="158">
        <v>371070</v>
      </c>
      <c r="H152" s="158">
        <v>481765</v>
      </c>
      <c r="I152" s="159">
        <f>IFERROR(H152/G152-1,"-")</f>
        <v>0.29831298676799523</v>
      </c>
      <c r="J152" s="160">
        <f t="shared" si="62"/>
        <v>2.3287615388867393</v>
      </c>
      <c r="K152" s="158">
        <f t="shared" si="63"/>
        <v>110695</v>
      </c>
      <c r="L152" s="158">
        <f t="shared" si="64"/>
        <v>337037</v>
      </c>
      <c r="M152" s="159">
        <f>H152/H$8</f>
        <v>1.3960187624875315E-2</v>
      </c>
      <c r="N152" s="79"/>
    </row>
    <row r="153" spans="1:14" s="56" customFormat="1" x14ac:dyDescent="0.25">
      <c r="B153" s="162" t="s">
        <v>110</v>
      </c>
      <c r="C153" s="163">
        <v>156082</v>
      </c>
      <c r="D153" s="163">
        <v>120718</v>
      </c>
      <c r="E153" s="163">
        <v>31890</v>
      </c>
      <c r="F153" s="163">
        <v>39412</v>
      </c>
      <c r="G153" s="163">
        <v>136400</v>
      </c>
      <c r="H153" s="163">
        <v>179243</v>
      </c>
      <c r="I153" s="164">
        <f t="shared" ref="I153:I160" si="65">IFERROR(H153/G153-1,"-")</f>
        <v>0.31409824046920831</v>
      </c>
      <c r="J153" s="165">
        <f t="shared" si="62"/>
        <v>4.6206647851991223</v>
      </c>
      <c r="K153" s="163">
        <f t="shared" si="63"/>
        <v>42843</v>
      </c>
      <c r="L153" s="163">
        <f t="shared" si="64"/>
        <v>147353</v>
      </c>
      <c r="M153" s="164">
        <f t="shared" ref="M153:M160" si="66">H153/H$8</f>
        <v>5.1939553733573963E-3</v>
      </c>
      <c r="N153" s="166"/>
    </row>
    <row r="154" spans="1:14" s="56" customFormat="1" x14ac:dyDescent="0.25">
      <c r="B154" s="162" t="s">
        <v>113</v>
      </c>
      <c r="C154" s="163">
        <v>185381</v>
      </c>
      <c r="D154" s="163">
        <v>154372</v>
      </c>
      <c r="E154" s="163">
        <v>49978</v>
      </c>
      <c r="F154" s="163">
        <v>69931</v>
      </c>
      <c r="G154" s="163">
        <v>98479</v>
      </c>
      <c r="H154" s="163">
        <v>105256</v>
      </c>
      <c r="I154" s="164">
        <f t="shared" si="65"/>
        <v>6.8816702037997945E-2</v>
      </c>
      <c r="J154" s="165">
        <f t="shared" si="62"/>
        <v>1.1060466605306334</v>
      </c>
      <c r="K154" s="163">
        <f t="shared" si="63"/>
        <v>6777</v>
      </c>
      <c r="L154" s="163">
        <f t="shared" si="64"/>
        <v>55278</v>
      </c>
      <c r="M154" s="164">
        <f t="shared" si="66"/>
        <v>3.0500212938753875E-3</v>
      </c>
      <c r="N154" s="166"/>
    </row>
    <row r="155" spans="1:14" x14ac:dyDescent="0.25">
      <c r="A155" s="1"/>
      <c r="B155" s="162" t="s">
        <v>116</v>
      </c>
      <c r="C155" s="163">
        <v>70665</v>
      </c>
      <c r="D155" s="163">
        <v>63972</v>
      </c>
      <c r="E155" s="163">
        <v>14033</v>
      </c>
      <c r="F155" s="163">
        <v>26362</v>
      </c>
      <c r="G155" s="163">
        <v>41410</v>
      </c>
      <c r="H155" s="163">
        <v>72199</v>
      </c>
      <c r="I155" s="164">
        <f t="shared" si="65"/>
        <v>0.74351605892296546</v>
      </c>
      <c r="J155" s="165">
        <f t="shared" si="62"/>
        <v>4.1449440604289887</v>
      </c>
      <c r="K155" s="163">
        <f t="shared" si="63"/>
        <v>30789</v>
      </c>
      <c r="L155" s="163">
        <f t="shared" si="64"/>
        <v>58166</v>
      </c>
      <c r="M155" s="164">
        <f t="shared" si="66"/>
        <v>2.0921228946236708E-3</v>
      </c>
      <c r="N155" s="79"/>
    </row>
    <row r="156" spans="1:14" x14ac:dyDescent="0.25">
      <c r="A156" s="1"/>
      <c r="B156" s="162" t="s">
        <v>123</v>
      </c>
      <c r="C156" s="163">
        <v>7417</v>
      </c>
      <c r="D156" s="163">
        <v>7808</v>
      </c>
      <c r="E156" s="163">
        <v>2588</v>
      </c>
      <c r="F156" s="163">
        <v>4562</v>
      </c>
      <c r="G156" s="163">
        <v>9484</v>
      </c>
      <c r="H156" s="163">
        <v>12559</v>
      </c>
      <c r="I156" s="164">
        <f t="shared" si="65"/>
        <v>0.32423028258118936</v>
      </c>
      <c r="J156" s="165">
        <f t="shared" si="62"/>
        <v>3.8527820710973728</v>
      </c>
      <c r="K156" s="163">
        <f t="shared" si="63"/>
        <v>3075</v>
      </c>
      <c r="L156" s="163">
        <f t="shared" si="64"/>
        <v>9971</v>
      </c>
      <c r="M156" s="164">
        <f t="shared" si="66"/>
        <v>3.6392431243616511E-4</v>
      </c>
      <c r="N156" s="79"/>
    </row>
    <row r="157" spans="1:14" x14ac:dyDescent="0.25">
      <c r="A157" s="1"/>
      <c r="B157" s="162" t="s">
        <v>119</v>
      </c>
      <c r="C157" s="163">
        <v>17321</v>
      </c>
      <c r="D157" s="163">
        <v>21924</v>
      </c>
      <c r="E157" s="163">
        <v>10906</v>
      </c>
      <c r="F157" s="163">
        <v>13772</v>
      </c>
      <c r="G157" s="163">
        <v>27289</v>
      </c>
      <c r="H157" s="163">
        <v>21390</v>
      </c>
      <c r="I157" s="164">
        <f t="shared" si="65"/>
        <v>-0.21616768661365382</v>
      </c>
      <c r="J157" s="165">
        <f t="shared" si="62"/>
        <v>0.96130570328259668</v>
      </c>
      <c r="K157" s="163">
        <f t="shared" si="63"/>
        <v>-5899</v>
      </c>
      <c r="L157" s="163">
        <f t="shared" si="64"/>
        <v>10484</v>
      </c>
      <c r="M157" s="164">
        <f t="shared" si="66"/>
        <v>6.1982172489924133E-4</v>
      </c>
      <c r="N157" s="79"/>
    </row>
    <row r="158" spans="1:14" x14ac:dyDescent="0.25">
      <c r="A158" s="1"/>
      <c r="B158" s="162" t="s">
        <v>128</v>
      </c>
      <c r="C158" s="163">
        <v>2280</v>
      </c>
      <c r="D158" s="163">
        <v>2951</v>
      </c>
      <c r="E158" s="163">
        <v>2836</v>
      </c>
      <c r="F158" s="163">
        <v>1823</v>
      </c>
      <c r="G158" s="163">
        <v>2563</v>
      </c>
      <c r="H158" s="163">
        <v>4469</v>
      </c>
      <c r="I158" s="164">
        <f t="shared" si="65"/>
        <v>0.74365977370269221</v>
      </c>
      <c r="J158" s="165">
        <f t="shared" si="62"/>
        <v>0.57581100141043717</v>
      </c>
      <c r="K158" s="163">
        <f t="shared" si="63"/>
        <v>1906</v>
      </c>
      <c r="L158" s="163">
        <f t="shared" si="64"/>
        <v>1633</v>
      </c>
      <c r="M158" s="164">
        <f t="shared" si="66"/>
        <v>1.2949898497310471E-4</v>
      </c>
      <c r="N158" s="79"/>
    </row>
    <row r="159" spans="1:14" x14ac:dyDescent="0.25">
      <c r="A159" s="161" t="s">
        <v>144</v>
      </c>
      <c r="B159" s="162" t="s">
        <v>131</v>
      </c>
      <c r="C159" s="163">
        <v>7782</v>
      </c>
      <c r="D159" s="163">
        <v>7381</v>
      </c>
      <c r="E159" s="163">
        <v>3788</v>
      </c>
      <c r="F159" s="163">
        <v>2712</v>
      </c>
      <c r="G159" s="163">
        <v>4129</v>
      </c>
      <c r="H159" s="163">
        <v>6277</v>
      </c>
      <c r="I159" s="164">
        <f t="shared" si="65"/>
        <v>0.52022281424073635</v>
      </c>
      <c r="J159" s="165">
        <f t="shared" si="62"/>
        <v>0.65707497360084477</v>
      </c>
      <c r="K159" s="163">
        <f t="shared" si="63"/>
        <v>2148</v>
      </c>
      <c r="L159" s="163">
        <f t="shared" si="64"/>
        <v>2489</v>
      </c>
      <c r="M159" s="164">
        <f t="shared" si="66"/>
        <v>1.8188971328623365E-4</v>
      </c>
      <c r="N159" s="79"/>
    </row>
    <row r="160" spans="1:14" x14ac:dyDescent="0.25">
      <c r="A160" s="167" t="s">
        <v>145</v>
      </c>
      <c r="B160" s="168" t="s">
        <v>145</v>
      </c>
      <c r="C160" s="169">
        <f t="shared" ref="C160:H160" si="67">C152-SUM(C153:C159)</f>
        <v>77667</v>
      </c>
      <c r="D160" s="169">
        <f t="shared" si="67"/>
        <v>81011</v>
      </c>
      <c r="E160" s="169">
        <f t="shared" si="67"/>
        <v>28709</v>
      </c>
      <c r="F160" s="169">
        <f t="shared" si="67"/>
        <v>43378</v>
      </c>
      <c r="G160" s="169">
        <f t="shared" si="67"/>
        <v>51316</v>
      </c>
      <c r="H160" s="169">
        <f t="shared" si="67"/>
        <v>80372</v>
      </c>
      <c r="I160" s="170">
        <f t="shared" si="65"/>
        <v>0.56621716423727486</v>
      </c>
      <c r="J160" s="171">
        <f t="shared" si="62"/>
        <v>1.7995402138702148</v>
      </c>
      <c r="K160" s="169">
        <f>H160-G160</f>
        <v>29056</v>
      </c>
      <c r="L160" s="169">
        <f t="shared" si="64"/>
        <v>51663</v>
      </c>
      <c r="M160" s="170">
        <f t="shared" si="66"/>
        <v>2.3289533274241151E-3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35E341-EABF-4A13-9CE1-51C9D2BF3D4D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9D0171-2D07-4D7D-98E1-051E5AC00E1A}">
  <sheetPr>
    <tabColor theme="8" tint="0.59999389629810485"/>
  </sheetPr>
  <dimension ref="B1:R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8" x14ac:dyDescent="0.25">
      <c r="D1" s="282" t="s">
        <v>40</v>
      </c>
      <c r="E1" s="282"/>
      <c r="F1" s="282"/>
      <c r="G1" s="282"/>
      <c r="H1" s="282"/>
      <c r="I1" s="282"/>
      <c r="J1" s="282"/>
      <c r="K1" s="282"/>
      <c r="L1" s="282"/>
      <c r="M1" s="282"/>
      <c r="N1" s="282"/>
    </row>
    <row r="2" spans="2:18" x14ac:dyDescent="0.25"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</row>
    <row r="4" spans="2:18" ht="21.75" customHeight="1" thickBot="1" x14ac:dyDescent="0.3">
      <c r="C4" s="62" t="s">
        <v>41</v>
      </c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2:18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8" ht="45" x14ac:dyDescent="0.25">
      <c r="B6" s="4"/>
      <c r="C6" s="4"/>
      <c r="D6" s="4"/>
      <c r="E6" s="13" t="s">
        <v>217</v>
      </c>
      <c r="F6" s="13" t="s">
        <v>218</v>
      </c>
      <c r="G6" s="13" t="s">
        <v>219</v>
      </c>
      <c r="H6" s="13" t="s">
        <v>220</v>
      </c>
      <c r="I6" s="13" t="s">
        <v>221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noviembre 2024</v>
      </c>
    </row>
    <row r="7" spans="2:18" ht="15" customHeight="1" x14ac:dyDescent="0.25">
      <c r="B7" s="264" t="s">
        <v>42</v>
      </c>
      <c r="C7" s="267" t="s">
        <v>8</v>
      </c>
      <c r="D7" s="63" t="s">
        <v>43</v>
      </c>
      <c r="E7" s="64">
        <v>393250</v>
      </c>
      <c r="F7" s="64">
        <v>342567</v>
      </c>
      <c r="G7" s="64">
        <v>409402</v>
      </c>
      <c r="H7" s="64">
        <v>433576</v>
      </c>
      <c r="I7" s="64">
        <v>447422</v>
      </c>
      <c r="J7" s="65">
        <f>I7/H7-1</f>
        <v>3.1934424414635565E-2</v>
      </c>
      <c r="K7" s="64">
        <f>I7-H7</f>
        <v>13846</v>
      </c>
      <c r="L7" s="65">
        <f>I7/E7-1</f>
        <v>0.13775460902733627</v>
      </c>
      <c r="M7" s="64">
        <f>I7-E7</f>
        <v>54172</v>
      </c>
      <c r="N7" s="65">
        <f>I7/$I$7</f>
        <v>1</v>
      </c>
      <c r="R7" s="66"/>
    </row>
    <row r="8" spans="2:18" ht="15" customHeight="1" x14ac:dyDescent="0.25">
      <c r="B8" s="265"/>
      <c r="C8" s="268"/>
      <c r="D8" s="15" t="s">
        <v>44</v>
      </c>
      <c r="E8" s="16">
        <v>136028</v>
      </c>
      <c r="F8" s="16">
        <v>122250</v>
      </c>
      <c r="G8" s="16">
        <v>145679</v>
      </c>
      <c r="H8" s="16">
        <v>154254</v>
      </c>
      <c r="I8" s="16">
        <v>156906</v>
      </c>
      <c r="J8" s="17">
        <f t="shared" ref="J8:J63" si="0">I8/H8-1</f>
        <v>1.7192422886926684E-2</v>
      </c>
      <c r="K8" s="16">
        <f t="shared" ref="K8:K50" si="1">I8-H8</f>
        <v>2652</v>
      </c>
      <c r="L8" s="17">
        <f t="shared" ref="L8:L63" si="2">I8/E8-1</f>
        <v>0.15348310641926655</v>
      </c>
      <c r="M8" s="16">
        <f t="shared" ref="M8:M50" si="3">I8-E8</f>
        <v>20878</v>
      </c>
      <c r="N8" s="18">
        <f t="shared" ref="N8:N17" si="4">I8/$I$7</f>
        <v>0.35068905865156386</v>
      </c>
      <c r="R8" s="66"/>
    </row>
    <row r="9" spans="2:18" x14ac:dyDescent="0.25">
      <c r="B9" s="265"/>
      <c r="C9" s="268"/>
      <c r="D9" s="19" t="s">
        <v>45</v>
      </c>
      <c r="E9" s="20">
        <v>107365</v>
      </c>
      <c r="F9" s="20">
        <v>88426</v>
      </c>
      <c r="G9" s="20">
        <v>107366</v>
      </c>
      <c r="H9" s="20">
        <v>113999</v>
      </c>
      <c r="I9" s="20">
        <v>113916</v>
      </c>
      <c r="J9" s="67">
        <f t="shared" si="0"/>
        <v>-7.280765620750751E-4</v>
      </c>
      <c r="K9" s="20">
        <f t="shared" si="1"/>
        <v>-83</v>
      </c>
      <c r="L9" s="67">
        <f t="shared" si="2"/>
        <v>6.1016159828622074E-2</v>
      </c>
      <c r="M9" s="20">
        <f t="shared" si="3"/>
        <v>6551</v>
      </c>
      <c r="N9" s="68">
        <f t="shared" si="4"/>
        <v>0.25460527198036753</v>
      </c>
      <c r="R9" s="66"/>
    </row>
    <row r="10" spans="2:18" x14ac:dyDescent="0.25">
      <c r="B10" s="265"/>
      <c r="C10" s="268"/>
      <c r="D10" s="19" t="s">
        <v>46</v>
      </c>
      <c r="E10" s="20">
        <v>4580</v>
      </c>
      <c r="F10" s="20">
        <v>2997</v>
      </c>
      <c r="G10" s="20">
        <v>4018</v>
      </c>
      <c r="H10" s="20">
        <v>4366</v>
      </c>
      <c r="I10" s="20">
        <v>3262</v>
      </c>
      <c r="J10" s="67">
        <f t="shared" si="0"/>
        <v>-0.25286303252404951</v>
      </c>
      <c r="K10" s="20">
        <f t="shared" si="1"/>
        <v>-1104</v>
      </c>
      <c r="L10" s="67">
        <f t="shared" si="2"/>
        <v>-0.28777292576419211</v>
      </c>
      <c r="M10" s="20">
        <f t="shared" si="3"/>
        <v>-1318</v>
      </c>
      <c r="N10" s="68">
        <f t="shared" si="4"/>
        <v>7.2906562484634195E-3</v>
      </c>
      <c r="R10" s="66"/>
    </row>
    <row r="11" spans="2:18" x14ac:dyDescent="0.25">
      <c r="B11" s="265"/>
      <c r="C11" s="268"/>
      <c r="D11" s="19" t="s">
        <v>47</v>
      </c>
      <c r="E11" s="20">
        <v>9620</v>
      </c>
      <c r="F11" s="20">
        <v>12968</v>
      </c>
      <c r="G11" s="20">
        <v>14622</v>
      </c>
      <c r="H11" s="20">
        <v>12399</v>
      </c>
      <c r="I11" s="20">
        <v>15829</v>
      </c>
      <c r="J11" s="67">
        <f t="shared" si="0"/>
        <v>0.27663521251713852</v>
      </c>
      <c r="K11" s="20">
        <f t="shared" si="1"/>
        <v>3430</v>
      </c>
      <c r="L11" s="67">
        <f t="shared" si="2"/>
        <v>0.6454261954261955</v>
      </c>
      <c r="M11" s="20">
        <f t="shared" si="3"/>
        <v>6209</v>
      </c>
      <c r="N11" s="68">
        <f t="shared" si="4"/>
        <v>3.5378233524502596E-2</v>
      </c>
      <c r="R11" s="66"/>
    </row>
    <row r="12" spans="2:18" x14ac:dyDescent="0.25">
      <c r="B12" s="265"/>
      <c r="C12" s="268"/>
      <c r="D12" s="19" t="s">
        <v>48</v>
      </c>
      <c r="E12" s="20">
        <v>66714</v>
      </c>
      <c r="F12" s="20">
        <v>47468</v>
      </c>
      <c r="G12" s="20">
        <v>61752</v>
      </c>
      <c r="H12" s="20">
        <v>66055</v>
      </c>
      <c r="I12" s="20">
        <v>73285</v>
      </c>
      <c r="J12" s="67">
        <f t="shared" si="0"/>
        <v>0.10945424267655746</v>
      </c>
      <c r="K12" s="20">
        <f t="shared" si="1"/>
        <v>7230</v>
      </c>
      <c r="L12" s="67">
        <f t="shared" si="2"/>
        <v>9.8495068501364136E-2</v>
      </c>
      <c r="M12" s="20">
        <f t="shared" si="3"/>
        <v>6571</v>
      </c>
      <c r="N12" s="68">
        <f t="shared" si="4"/>
        <v>0.16379391268198704</v>
      </c>
      <c r="R12" s="66"/>
    </row>
    <row r="13" spans="2:18" x14ac:dyDescent="0.25">
      <c r="B13" s="265"/>
      <c r="C13" s="268"/>
      <c r="D13" s="19" t="s">
        <v>49</v>
      </c>
      <c r="E13" s="20">
        <v>6020</v>
      </c>
      <c r="F13" s="20">
        <v>4448</v>
      </c>
      <c r="G13" s="20">
        <v>4838</v>
      </c>
      <c r="H13" s="20">
        <v>4964</v>
      </c>
      <c r="I13" s="20">
        <v>5464</v>
      </c>
      <c r="J13" s="67">
        <f t="shared" si="0"/>
        <v>0.10072522159548747</v>
      </c>
      <c r="K13" s="20">
        <f t="shared" si="1"/>
        <v>500</v>
      </c>
      <c r="L13" s="67">
        <f t="shared" si="2"/>
        <v>-9.2358803986710925E-2</v>
      </c>
      <c r="M13" s="20">
        <f t="shared" si="3"/>
        <v>-556</v>
      </c>
      <c r="N13" s="68">
        <f t="shared" si="4"/>
        <v>1.2212184470142282E-2</v>
      </c>
      <c r="R13" s="66"/>
    </row>
    <row r="14" spans="2:18" x14ac:dyDescent="0.25">
      <c r="B14" s="265"/>
      <c r="C14" s="268"/>
      <c r="D14" s="19" t="s">
        <v>50</v>
      </c>
      <c r="E14" s="20">
        <v>12009</v>
      </c>
      <c r="F14" s="20">
        <v>10944</v>
      </c>
      <c r="G14" s="20">
        <v>14824</v>
      </c>
      <c r="H14" s="20">
        <v>18426</v>
      </c>
      <c r="I14" s="20">
        <v>18264</v>
      </c>
      <c r="J14" s="67">
        <f t="shared" si="0"/>
        <v>-8.7919244545751063E-3</v>
      </c>
      <c r="K14" s="20">
        <f t="shared" si="1"/>
        <v>-162</v>
      </c>
      <c r="L14" s="67">
        <f t="shared" si="2"/>
        <v>0.52085935548338735</v>
      </c>
      <c r="M14" s="20">
        <f t="shared" si="3"/>
        <v>6255</v>
      </c>
      <c r="N14" s="68">
        <f t="shared" si="4"/>
        <v>4.0820522906785985E-2</v>
      </c>
      <c r="R14" s="66"/>
    </row>
    <row r="15" spans="2:18" x14ac:dyDescent="0.25">
      <c r="B15" s="265"/>
      <c r="C15" s="268"/>
      <c r="D15" s="19" t="s">
        <v>51</v>
      </c>
      <c r="E15" s="20">
        <v>21685</v>
      </c>
      <c r="F15" s="20">
        <v>22740</v>
      </c>
      <c r="G15" s="20">
        <v>25251</v>
      </c>
      <c r="H15" s="20">
        <v>23667</v>
      </c>
      <c r="I15" s="20">
        <v>25085</v>
      </c>
      <c r="J15" s="67">
        <f t="shared" si="0"/>
        <v>5.9914649089449545E-2</v>
      </c>
      <c r="K15" s="20">
        <f t="shared" si="1"/>
        <v>1418</v>
      </c>
      <c r="L15" s="67">
        <f t="shared" si="2"/>
        <v>0.15679040811620926</v>
      </c>
      <c r="M15" s="20">
        <f t="shared" si="3"/>
        <v>3400</v>
      </c>
      <c r="N15" s="68">
        <f t="shared" si="4"/>
        <v>5.6065638256500572E-2</v>
      </c>
      <c r="R15" s="66"/>
    </row>
    <row r="16" spans="2:18" x14ac:dyDescent="0.25">
      <c r="B16" s="265"/>
      <c r="C16" s="268"/>
      <c r="D16" s="19" t="s">
        <v>52</v>
      </c>
      <c r="E16" s="20">
        <v>19561</v>
      </c>
      <c r="F16" s="20">
        <v>19838</v>
      </c>
      <c r="G16" s="20">
        <v>21079</v>
      </c>
      <c r="H16" s="20">
        <v>24207</v>
      </c>
      <c r="I16" s="20">
        <v>23363</v>
      </c>
      <c r="J16" s="67">
        <f t="shared" si="0"/>
        <v>-3.4865947866319691E-2</v>
      </c>
      <c r="K16" s="20">
        <f t="shared" si="1"/>
        <v>-844</v>
      </c>
      <c r="L16" s="67">
        <f t="shared" si="2"/>
        <v>0.19436634118910079</v>
      </c>
      <c r="M16" s="20">
        <f t="shared" si="3"/>
        <v>3802</v>
      </c>
      <c r="N16" s="68">
        <f t="shared" si="4"/>
        <v>5.2216922726195852E-2</v>
      </c>
      <c r="R16" s="66"/>
    </row>
    <row r="17" spans="2:18" x14ac:dyDescent="0.25">
      <c r="B17" s="265"/>
      <c r="C17" s="269"/>
      <c r="D17" s="23" t="s">
        <v>53</v>
      </c>
      <c r="E17" s="69">
        <v>9668</v>
      </c>
      <c r="F17" s="69">
        <v>10488</v>
      </c>
      <c r="G17" s="69">
        <v>9973</v>
      </c>
      <c r="H17" s="69">
        <v>11239</v>
      </c>
      <c r="I17" s="69">
        <v>12048</v>
      </c>
      <c r="J17" s="25">
        <f t="shared" si="0"/>
        <v>7.1981493015392806E-2</v>
      </c>
      <c r="K17" s="69">
        <f t="shared" si="1"/>
        <v>809</v>
      </c>
      <c r="L17" s="25">
        <f t="shared" si="2"/>
        <v>0.24617294166321879</v>
      </c>
      <c r="M17" s="69">
        <f t="shared" si="3"/>
        <v>2380</v>
      </c>
      <c r="N17" s="46">
        <f t="shared" si="4"/>
        <v>2.6927598553490889E-2</v>
      </c>
      <c r="R17" s="66"/>
    </row>
    <row r="18" spans="2:18" x14ac:dyDescent="0.25">
      <c r="B18" s="265"/>
      <c r="C18" s="270" t="s">
        <v>18</v>
      </c>
      <c r="D18" s="63" t="s">
        <v>43</v>
      </c>
      <c r="E18" s="64">
        <v>471694</v>
      </c>
      <c r="F18" s="64">
        <v>411047</v>
      </c>
      <c r="G18" s="64">
        <v>487953</v>
      </c>
      <c r="H18" s="64">
        <v>524477</v>
      </c>
      <c r="I18" s="64">
        <v>515668</v>
      </c>
      <c r="J18" s="65">
        <f t="shared" si="0"/>
        <v>-1.6795779414540579E-2</v>
      </c>
      <c r="K18" s="64">
        <f t="shared" si="1"/>
        <v>-8809</v>
      </c>
      <c r="L18" s="65">
        <f t="shared" si="2"/>
        <v>9.3225692928042392E-2</v>
      </c>
      <c r="M18" s="64">
        <f t="shared" si="3"/>
        <v>43974</v>
      </c>
      <c r="N18" s="65">
        <f t="shared" ref="N18:N19" si="5">I18/$I$18</f>
        <v>1</v>
      </c>
    </row>
    <row r="19" spans="2:18" x14ac:dyDescent="0.25">
      <c r="B19" s="265"/>
      <c r="C19" s="271"/>
      <c r="D19" s="26" t="s">
        <v>44</v>
      </c>
      <c r="E19" s="27">
        <v>167336</v>
      </c>
      <c r="F19" s="27">
        <v>150886</v>
      </c>
      <c r="G19" s="27">
        <v>178124</v>
      </c>
      <c r="H19" s="27">
        <v>192493</v>
      </c>
      <c r="I19" s="27">
        <v>185770</v>
      </c>
      <c r="J19" s="28">
        <f t="shared" si="0"/>
        <v>-3.4925945359052024E-2</v>
      </c>
      <c r="K19" s="27">
        <f t="shared" si="1"/>
        <v>-6723</v>
      </c>
      <c r="L19" s="28">
        <f t="shared" si="2"/>
        <v>0.11016159105034173</v>
      </c>
      <c r="M19" s="27">
        <f t="shared" si="3"/>
        <v>18434</v>
      </c>
      <c r="N19" s="18">
        <f t="shared" si="5"/>
        <v>0.36025116935702817</v>
      </c>
    </row>
    <row r="20" spans="2:18" x14ac:dyDescent="0.25">
      <c r="B20" s="265"/>
      <c r="C20" s="271"/>
      <c r="D20" s="4" t="s">
        <v>45</v>
      </c>
      <c r="E20" s="29">
        <v>130913</v>
      </c>
      <c r="F20" s="29">
        <v>108519</v>
      </c>
      <c r="G20" s="29">
        <v>129722</v>
      </c>
      <c r="H20" s="29">
        <v>139970</v>
      </c>
      <c r="I20" s="29">
        <v>129189</v>
      </c>
      <c r="J20" s="70">
        <f t="shared" si="0"/>
        <v>-7.7023647924555294E-2</v>
      </c>
      <c r="K20" s="29">
        <f t="shared" si="1"/>
        <v>-10781</v>
      </c>
      <c r="L20" s="70">
        <f t="shared" si="2"/>
        <v>-1.3169051201943227E-2</v>
      </c>
      <c r="M20" s="29">
        <f t="shared" si="3"/>
        <v>-1724</v>
      </c>
      <c r="N20" s="68">
        <f>I20/$I$18</f>
        <v>0.2505274711636169</v>
      </c>
    </row>
    <row r="21" spans="2:18" x14ac:dyDescent="0.25">
      <c r="B21" s="265"/>
      <c r="C21" s="271"/>
      <c r="D21" s="4" t="s">
        <v>46</v>
      </c>
      <c r="E21" s="29">
        <v>5082</v>
      </c>
      <c r="F21" s="29">
        <v>3386</v>
      </c>
      <c r="G21" s="29">
        <v>4319</v>
      </c>
      <c r="H21" s="29">
        <v>4906</v>
      </c>
      <c r="I21" s="29">
        <v>3729</v>
      </c>
      <c r="J21" s="70">
        <f t="shared" si="0"/>
        <v>-0.23991031390134532</v>
      </c>
      <c r="K21" s="29">
        <f t="shared" si="1"/>
        <v>-1177</v>
      </c>
      <c r="L21" s="70">
        <f t="shared" si="2"/>
        <v>-0.26623376623376627</v>
      </c>
      <c r="M21" s="29">
        <f t="shared" si="3"/>
        <v>-1353</v>
      </c>
      <c r="N21" s="68">
        <f t="shared" ref="N21:N28" si="6">I21/$I$18</f>
        <v>7.2313969453214081E-3</v>
      </c>
    </row>
    <row r="22" spans="2:18" x14ac:dyDescent="0.25">
      <c r="B22" s="265"/>
      <c r="C22" s="271"/>
      <c r="D22" s="4" t="s">
        <v>47</v>
      </c>
      <c r="E22" s="29">
        <v>11855</v>
      </c>
      <c r="F22" s="29">
        <v>15413</v>
      </c>
      <c r="G22" s="29">
        <v>17598</v>
      </c>
      <c r="H22" s="29">
        <v>14323</v>
      </c>
      <c r="I22" s="29">
        <v>18273</v>
      </c>
      <c r="J22" s="70">
        <f t="shared" si="0"/>
        <v>0.27578021364239325</v>
      </c>
      <c r="K22" s="29">
        <f t="shared" si="1"/>
        <v>3950</v>
      </c>
      <c r="L22" s="70">
        <f t="shared" si="2"/>
        <v>0.54137494727962876</v>
      </c>
      <c r="M22" s="29">
        <f t="shared" si="3"/>
        <v>6418</v>
      </c>
      <c r="N22" s="68">
        <f t="shared" si="6"/>
        <v>3.543559034107216E-2</v>
      </c>
    </row>
    <row r="23" spans="2:18" x14ac:dyDescent="0.25">
      <c r="B23" s="265"/>
      <c r="C23" s="271"/>
      <c r="D23" s="4" t="s">
        <v>48</v>
      </c>
      <c r="E23" s="29">
        <v>78749</v>
      </c>
      <c r="F23" s="29">
        <v>55065</v>
      </c>
      <c r="G23" s="29">
        <v>71377</v>
      </c>
      <c r="H23" s="29">
        <v>78632</v>
      </c>
      <c r="I23" s="29">
        <v>85365</v>
      </c>
      <c r="J23" s="70">
        <f t="shared" si="0"/>
        <v>8.5626716858276497E-2</v>
      </c>
      <c r="K23" s="29">
        <f t="shared" si="1"/>
        <v>6733</v>
      </c>
      <c r="L23" s="70">
        <f t="shared" si="2"/>
        <v>8.4013765254161932E-2</v>
      </c>
      <c r="M23" s="29">
        <f t="shared" si="3"/>
        <v>6616</v>
      </c>
      <c r="N23" s="68">
        <f t="shared" si="6"/>
        <v>0.16554255839028212</v>
      </c>
    </row>
    <row r="24" spans="2:18" x14ac:dyDescent="0.25">
      <c r="B24" s="265"/>
      <c r="C24" s="271"/>
      <c r="D24" s="4" t="s">
        <v>49</v>
      </c>
      <c r="E24" s="29">
        <v>6317</v>
      </c>
      <c r="F24" s="29">
        <v>4617</v>
      </c>
      <c r="G24" s="29">
        <v>5090</v>
      </c>
      <c r="H24" s="29">
        <v>5218</v>
      </c>
      <c r="I24" s="29">
        <v>5721</v>
      </c>
      <c r="J24" s="70">
        <f t="shared" si="0"/>
        <v>9.6397087006515836E-2</v>
      </c>
      <c r="K24" s="29">
        <f t="shared" si="1"/>
        <v>503</v>
      </c>
      <c r="L24" s="70">
        <f t="shared" si="2"/>
        <v>-9.4348583188222257E-2</v>
      </c>
      <c r="M24" s="29">
        <f t="shared" si="3"/>
        <v>-596</v>
      </c>
      <c r="N24" s="68">
        <f t="shared" si="6"/>
        <v>1.1094347525927535E-2</v>
      </c>
    </row>
    <row r="25" spans="2:18" x14ac:dyDescent="0.25">
      <c r="B25" s="265"/>
      <c r="C25" s="271"/>
      <c r="D25" s="4" t="s">
        <v>50</v>
      </c>
      <c r="E25" s="29">
        <v>14208</v>
      </c>
      <c r="F25" s="29">
        <v>13942</v>
      </c>
      <c r="G25" s="29">
        <v>18713</v>
      </c>
      <c r="H25" s="29">
        <v>22087</v>
      </c>
      <c r="I25" s="29">
        <v>20986</v>
      </c>
      <c r="J25" s="70">
        <f t="shared" si="0"/>
        <v>-4.9848327070222354E-2</v>
      </c>
      <c r="K25" s="29">
        <f t="shared" si="1"/>
        <v>-1101</v>
      </c>
      <c r="L25" s="70">
        <f t="shared" si="2"/>
        <v>0.47705518018018012</v>
      </c>
      <c r="M25" s="29">
        <f t="shared" si="3"/>
        <v>6778</v>
      </c>
      <c r="N25" s="68">
        <f t="shared" si="6"/>
        <v>4.0696727351706916E-2</v>
      </c>
    </row>
    <row r="26" spans="2:18" x14ac:dyDescent="0.25">
      <c r="B26" s="265"/>
      <c r="C26" s="271"/>
      <c r="D26" s="4" t="s">
        <v>51</v>
      </c>
      <c r="E26" s="29">
        <v>22370</v>
      </c>
      <c r="F26" s="29">
        <v>23574</v>
      </c>
      <c r="G26" s="29">
        <v>26213</v>
      </c>
      <c r="H26" s="29">
        <v>24550</v>
      </c>
      <c r="I26" s="29">
        <v>26113</v>
      </c>
      <c r="J26" s="70">
        <f t="shared" si="0"/>
        <v>6.3665987780040734E-2</v>
      </c>
      <c r="K26" s="29">
        <f t="shared" si="1"/>
        <v>1563</v>
      </c>
      <c r="L26" s="70">
        <f t="shared" si="2"/>
        <v>0.16732230666070635</v>
      </c>
      <c r="M26" s="29">
        <f t="shared" si="3"/>
        <v>3743</v>
      </c>
      <c r="N26" s="68">
        <f t="shared" si="6"/>
        <v>5.0639170939441654E-2</v>
      </c>
    </row>
    <row r="27" spans="2:18" x14ac:dyDescent="0.25">
      <c r="B27" s="265"/>
      <c r="C27" s="271"/>
      <c r="D27" s="4" t="s">
        <v>52</v>
      </c>
      <c r="E27" s="29">
        <v>24013</v>
      </c>
      <c r="F27" s="29">
        <v>23913</v>
      </c>
      <c r="G27" s="29">
        <v>25634</v>
      </c>
      <c r="H27" s="29">
        <v>29365</v>
      </c>
      <c r="I27" s="29">
        <v>27084</v>
      </c>
      <c r="J27" s="30">
        <f t="shared" si="0"/>
        <v>-7.7677507236506016E-2</v>
      </c>
      <c r="K27" s="29">
        <f t="shared" si="1"/>
        <v>-2281</v>
      </c>
      <c r="L27" s="30">
        <f t="shared" si="2"/>
        <v>0.12788906009244982</v>
      </c>
      <c r="M27" s="29">
        <f t="shared" si="3"/>
        <v>3071</v>
      </c>
      <c r="N27" s="31">
        <f t="shared" si="6"/>
        <v>5.2522165424265223E-2</v>
      </c>
    </row>
    <row r="28" spans="2:18" x14ac:dyDescent="0.25">
      <c r="B28" s="265"/>
      <c r="C28" s="272"/>
      <c r="D28" s="32" t="s">
        <v>53</v>
      </c>
      <c r="E28" s="71">
        <v>10851</v>
      </c>
      <c r="F28" s="71">
        <v>11732</v>
      </c>
      <c r="G28" s="71">
        <v>11163</v>
      </c>
      <c r="H28" s="71">
        <v>12933</v>
      </c>
      <c r="I28" s="71">
        <v>13438</v>
      </c>
      <c r="J28" s="34">
        <f t="shared" si="0"/>
        <v>3.9047398128817745E-2</v>
      </c>
      <c r="K28" s="71">
        <f t="shared" si="1"/>
        <v>505</v>
      </c>
      <c r="L28" s="34">
        <f t="shared" si="2"/>
        <v>0.23841120634042956</v>
      </c>
      <c r="M28" s="71">
        <f t="shared" si="3"/>
        <v>2587</v>
      </c>
      <c r="N28" s="72">
        <f t="shared" si="6"/>
        <v>2.6059402561337916E-2</v>
      </c>
    </row>
    <row r="29" spans="2:18" x14ac:dyDescent="0.25">
      <c r="B29" s="265"/>
      <c r="C29" s="267" t="s">
        <v>21</v>
      </c>
      <c r="D29" s="63" t="s">
        <v>43</v>
      </c>
      <c r="E29" s="64">
        <v>2752487</v>
      </c>
      <c r="F29" s="64">
        <v>2336992</v>
      </c>
      <c r="G29" s="64">
        <v>2761571</v>
      </c>
      <c r="H29" s="64">
        <v>2964758</v>
      </c>
      <c r="I29" s="64">
        <v>2932229</v>
      </c>
      <c r="J29" s="65">
        <f t="shared" si="0"/>
        <v>-1.0971890454465449E-2</v>
      </c>
      <c r="K29" s="64">
        <f t="shared" si="1"/>
        <v>-32529</v>
      </c>
      <c r="L29" s="65">
        <f t="shared" si="2"/>
        <v>6.530167081624727E-2</v>
      </c>
      <c r="M29" s="64">
        <f t="shared" si="3"/>
        <v>179742</v>
      </c>
      <c r="N29" s="65">
        <f t="shared" ref="N29:N30" si="7">I29/$I$29</f>
        <v>1</v>
      </c>
    </row>
    <row r="30" spans="2:18" x14ac:dyDescent="0.25">
      <c r="B30" s="265"/>
      <c r="C30" s="268"/>
      <c r="D30" s="15" t="s">
        <v>44</v>
      </c>
      <c r="E30" s="16">
        <v>1024497</v>
      </c>
      <c r="F30" s="16">
        <v>927095</v>
      </c>
      <c r="G30" s="16">
        <v>1064158</v>
      </c>
      <c r="H30" s="16">
        <v>1149433</v>
      </c>
      <c r="I30" s="16">
        <v>1124270</v>
      </c>
      <c r="J30" s="17">
        <f t="shared" si="0"/>
        <v>-2.1891663106940573E-2</v>
      </c>
      <c r="K30" s="16">
        <f t="shared" si="1"/>
        <v>-25163</v>
      </c>
      <c r="L30" s="17">
        <f t="shared" si="2"/>
        <v>9.7387303232708389E-2</v>
      </c>
      <c r="M30" s="16">
        <f t="shared" si="3"/>
        <v>99773</v>
      </c>
      <c r="N30" s="18">
        <f t="shared" si="7"/>
        <v>0.38341821187908587</v>
      </c>
    </row>
    <row r="31" spans="2:18" x14ac:dyDescent="0.25">
      <c r="B31" s="265"/>
      <c r="C31" s="268"/>
      <c r="D31" s="19" t="s">
        <v>45</v>
      </c>
      <c r="E31" s="20">
        <v>828275</v>
      </c>
      <c r="F31" s="20">
        <v>660916</v>
      </c>
      <c r="G31" s="20">
        <v>785918</v>
      </c>
      <c r="H31" s="20">
        <v>847777</v>
      </c>
      <c r="I31" s="20">
        <v>817457</v>
      </c>
      <c r="J31" s="67">
        <f>I31/H31-1</f>
        <v>-3.5764121933008375E-2</v>
      </c>
      <c r="K31" s="20">
        <f t="shared" si="1"/>
        <v>-30320</v>
      </c>
      <c r="L31" s="67">
        <f t="shared" si="2"/>
        <v>-1.3060879538800529E-2</v>
      </c>
      <c r="M31" s="20">
        <f t="shared" si="3"/>
        <v>-10818</v>
      </c>
      <c r="N31" s="68">
        <f>I31/$I$29</f>
        <v>0.27878347837089124</v>
      </c>
    </row>
    <row r="32" spans="2:18" x14ac:dyDescent="0.25">
      <c r="B32" s="265"/>
      <c r="C32" s="268"/>
      <c r="D32" s="19" t="s">
        <v>46</v>
      </c>
      <c r="E32" s="20">
        <v>22771</v>
      </c>
      <c r="F32" s="20">
        <v>16459</v>
      </c>
      <c r="G32" s="20">
        <v>16513</v>
      </c>
      <c r="H32" s="20">
        <v>20095</v>
      </c>
      <c r="I32" s="20">
        <v>15945</v>
      </c>
      <c r="J32" s="67">
        <f t="shared" ref="J32:J41" si="8">I32/H32-1</f>
        <v>-0.20651903458571785</v>
      </c>
      <c r="K32" s="20">
        <f t="shared" si="1"/>
        <v>-4150</v>
      </c>
      <c r="L32" s="67">
        <f t="shared" si="2"/>
        <v>-0.29976724781520359</v>
      </c>
      <c r="M32" s="20">
        <f t="shared" si="3"/>
        <v>-6826</v>
      </c>
      <c r="N32" s="68">
        <f t="shared" ref="N32:N39" si="9">I32/$I$29</f>
        <v>5.4378426787266617E-3</v>
      </c>
    </row>
    <row r="33" spans="2:14" x14ac:dyDescent="0.25">
      <c r="B33" s="265"/>
      <c r="C33" s="268"/>
      <c r="D33" s="19" t="s">
        <v>47</v>
      </c>
      <c r="E33" s="20">
        <v>64233</v>
      </c>
      <c r="F33" s="20">
        <v>80598</v>
      </c>
      <c r="G33" s="20">
        <v>96956</v>
      </c>
      <c r="H33" s="20">
        <v>70490</v>
      </c>
      <c r="I33" s="20">
        <v>89613</v>
      </c>
      <c r="J33" s="67">
        <f t="shared" si="8"/>
        <v>0.27128670733437366</v>
      </c>
      <c r="K33" s="20">
        <f t="shared" si="1"/>
        <v>19123</v>
      </c>
      <c r="L33" s="67">
        <f t="shared" si="2"/>
        <v>0.39512400168137862</v>
      </c>
      <c r="M33" s="20">
        <f t="shared" si="3"/>
        <v>25380</v>
      </c>
      <c r="N33" s="68">
        <f t="shared" si="9"/>
        <v>3.0561392033159756E-2</v>
      </c>
    </row>
    <row r="34" spans="2:14" x14ac:dyDescent="0.25">
      <c r="B34" s="265"/>
      <c r="C34" s="268"/>
      <c r="D34" s="19" t="s">
        <v>48</v>
      </c>
      <c r="E34" s="20">
        <v>463764</v>
      </c>
      <c r="F34" s="20">
        <v>303117</v>
      </c>
      <c r="G34" s="20">
        <v>401911</v>
      </c>
      <c r="H34" s="20">
        <v>456108</v>
      </c>
      <c r="I34" s="20">
        <v>482914</v>
      </c>
      <c r="J34" s="67">
        <f t="shared" si="8"/>
        <v>5.877116823208528E-2</v>
      </c>
      <c r="K34" s="20">
        <f t="shared" si="1"/>
        <v>26806</v>
      </c>
      <c r="L34" s="67">
        <f t="shared" si="2"/>
        <v>4.1292553971416401E-2</v>
      </c>
      <c r="M34" s="20">
        <f t="shared" si="3"/>
        <v>19150</v>
      </c>
      <c r="N34" s="68">
        <f t="shared" si="9"/>
        <v>0.16469177543773014</v>
      </c>
    </row>
    <row r="35" spans="2:14" x14ac:dyDescent="0.25">
      <c r="B35" s="265"/>
      <c r="C35" s="268"/>
      <c r="D35" s="19" t="s">
        <v>49</v>
      </c>
      <c r="E35" s="20">
        <v>14162</v>
      </c>
      <c r="F35" s="20">
        <v>12186</v>
      </c>
      <c r="G35" s="20">
        <v>13053</v>
      </c>
      <c r="H35" s="20">
        <v>13216</v>
      </c>
      <c r="I35" s="20">
        <v>14972</v>
      </c>
      <c r="J35" s="67">
        <f t="shared" si="8"/>
        <v>0.13286924939467304</v>
      </c>
      <c r="K35" s="20">
        <f t="shared" si="1"/>
        <v>1756</v>
      </c>
      <c r="L35" s="67">
        <f t="shared" si="2"/>
        <v>5.7195311396695425E-2</v>
      </c>
      <c r="M35" s="20">
        <f t="shared" si="3"/>
        <v>810</v>
      </c>
      <c r="N35" s="68">
        <f t="shared" si="9"/>
        <v>5.1060132070175962E-3</v>
      </c>
    </row>
    <row r="36" spans="2:14" x14ac:dyDescent="0.25">
      <c r="B36" s="265"/>
      <c r="C36" s="268"/>
      <c r="D36" s="19" t="s">
        <v>50</v>
      </c>
      <c r="E36" s="20">
        <v>86307</v>
      </c>
      <c r="F36" s="20">
        <v>91621</v>
      </c>
      <c r="G36" s="20">
        <v>113773</v>
      </c>
      <c r="H36" s="20">
        <v>116842</v>
      </c>
      <c r="I36" s="20">
        <v>109675</v>
      </c>
      <c r="J36" s="67">
        <f t="shared" si="8"/>
        <v>-6.1339244449769792E-2</v>
      </c>
      <c r="K36" s="20">
        <f t="shared" si="1"/>
        <v>-7167</v>
      </c>
      <c r="L36" s="67">
        <f t="shared" si="2"/>
        <v>0.2707543999907307</v>
      </c>
      <c r="M36" s="20">
        <f t="shared" si="3"/>
        <v>23368</v>
      </c>
      <c r="N36" s="68">
        <f t="shared" si="9"/>
        <v>3.7403286032571127E-2</v>
      </c>
    </row>
    <row r="37" spans="2:14" x14ac:dyDescent="0.25">
      <c r="B37" s="265"/>
      <c r="C37" s="268"/>
      <c r="D37" s="19" t="s">
        <v>51</v>
      </c>
      <c r="E37" s="20">
        <v>47646</v>
      </c>
      <c r="F37" s="20">
        <v>49146</v>
      </c>
      <c r="G37" s="20">
        <v>56046</v>
      </c>
      <c r="H37" s="20">
        <v>55991</v>
      </c>
      <c r="I37" s="20">
        <v>53169</v>
      </c>
      <c r="J37" s="67">
        <f t="shared" si="8"/>
        <v>-5.0400957296708349E-2</v>
      </c>
      <c r="K37" s="20">
        <f t="shared" si="1"/>
        <v>-2822</v>
      </c>
      <c r="L37" s="67">
        <f t="shared" si="2"/>
        <v>0.11591739075683161</v>
      </c>
      <c r="M37" s="20">
        <f t="shared" si="3"/>
        <v>5523</v>
      </c>
      <c r="N37" s="68">
        <f t="shared" si="9"/>
        <v>1.8132621974613853E-2</v>
      </c>
    </row>
    <row r="38" spans="2:14" x14ac:dyDescent="0.25">
      <c r="B38" s="265"/>
      <c r="C38" s="268"/>
      <c r="D38" s="19" t="s">
        <v>52</v>
      </c>
      <c r="E38" s="20">
        <v>145313</v>
      </c>
      <c r="F38" s="20">
        <v>137494</v>
      </c>
      <c r="G38" s="20">
        <v>153023</v>
      </c>
      <c r="H38" s="20">
        <v>164389</v>
      </c>
      <c r="I38" s="20">
        <v>162641</v>
      </c>
      <c r="J38" s="21">
        <f t="shared" si="8"/>
        <v>-1.0633314881166034E-2</v>
      </c>
      <c r="K38" s="20">
        <f t="shared" si="1"/>
        <v>-1748</v>
      </c>
      <c r="L38" s="21">
        <f t="shared" si="2"/>
        <v>0.11924604130394401</v>
      </c>
      <c r="M38" s="20">
        <f t="shared" si="3"/>
        <v>17328</v>
      </c>
      <c r="N38" s="22">
        <f t="shared" si="9"/>
        <v>5.5466677397979489E-2</v>
      </c>
    </row>
    <row r="39" spans="2:14" x14ac:dyDescent="0.25">
      <c r="B39" s="265"/>
      <c r="C39" s="269"/>
      <c r="D39" s="23" t="s">
        <v>53</v>
      </c>
      <c r="E39" s="69">
        <v>55519</v>
      </c>
      <c r="F39" s="69">
        <v>58360</v>
      </c>
      <c r="G39" s="69">
        <v>60220</v>
      </c>
      <c r="H39" s="69">
        <v>70417</v>
      </c>
      <c r="I39" s="69">
        <v>61573</v>
      </c>
      <c r="J39" s="25">
        <f t="shared" si="8"/>
        <v>-0.12559467174119887</v>
      </c>
      <c r="K39" s="69">
        <f t="shared" si="1"/>
        <v>-8844</v>
      </c>
      <c r="L39" s="25">
        <f t="shared" si="2"/>
        <v>0.10904375078801842</v>
      </c>
      <c r="M39" s="69">
        <f t="shared" si="3"/>
        <v>6054</v>
      </c>
      <c r="N39" s="46">
        <f t="shared" si="9"/>
        <v>2.0998700988224317E-2</v>
      </c>
    </row>
    <row r="40" spans="2:14" x14ac:dyDescent="0.25">
      <c r="B40" s="265"/>
      <c r="C40" s="283" t="s">
        <v>22</v>
      </c>
      <c r="D40" s="63" t="s">
        <v>43</v>
      </c>
      <c r="E40" s="73">
        <v>6.9993312142403052</v>
      </c>
      <c r="F40" s="73">
        <v>6.8219997839838626</v>
      </c>
      <c r="G40" s="73">
        <v>6.7453774041162475</v>
      </c>
      <c r="H40" s="73">
        <v>6.8379199955717107</v>
      </c>
      <c r="I40" s="73">
        <v>6.5536093441985415</v>
      </c>
      <c r="J40" s="65">
        <f t="shared" si="8"/>
        <v>-4.1578528493648848E-2</v>
      </c>
      <c r="K40" s="73">
        <f t="shared" si="1"/>
        <v>-0.28431065137316924</v>
      </c>
      <c r="L40" s="65">
        <f t="shared" si="2"/>
        <v>-6.3680636963561854E-2</v>
      </c>
      <c r="M40" s="73">
        <f t="shared" si="3"/>
        <v>-0.44572187004176378</v>
      </c>
      <c r="N40" s="65"/>
    </row>
    <row r="41" spans="2:14" x14ac:dyDescent="0.25">
      <c r="B41" s="265"/>
      <c r="C41" s="284"/>
      <c r="D41" s="26" t="s">
        <v>44</v>
      </c>
      <c r="E41" s="35">
        <v>7.5315155703237568</v>
      </c>
      <c r="F41" s="35">
        <v>7.5835991820040896</v>
      </c>
      <c r="G41" s="35">
        <v>7.3048140088825431</v>
      </c>
      <c r="H41" s="35">
        <v>7.4515604133442244</v>
      </c>
      <c r="I41" s="35">
        <v>7.1652454335716929</v>
      </c>
      <c r="J41" s="36">
        <f t="shared" si="8"/>
        <v>-3.8423493052515578E-2</v>
      </c>
      <c r="K41" s="37">
        <f t="shared" si="1"/>
        <v>-0.28631497977253151</v>
      </c>
      <c r="L41" s="36">
        <f t="shared" si="2"/>
        <v>-4.8631664282189013E-2</v>
      </c>
      <c r="M41" s="37">
        <f t="shared" si="3"/>
        <v>-0.36627013675206399</v>
      </c>
      <c r="N41" s="38"/>
    </row>
    <row r="42" spans="2:14" x14ac:dyDescent="0.25">
      <c r="B42" s="265"/>
      <c r="C42" s="284"/>
      <c r="D42" s="4" t="s">
        <v>45</v>
      </c>
      <c r="E42" s="39">
        <v>7.7145717878265732</v>
      </c>
      <c r="F42" s="39">
        <v>7.474227037296723</v>
      </c>
      <c r="G42" s="39">
        <v>7.319989568392228</v>
      </c>
      <c r="H42" s="39">
        <v>7.4367055851367114</v>
      </c>
      <c r="I42" s="39">
        <v>7.1759629902735345</v>
      </c>
      <c r="J42" s="74">
        <f t="shared" si="0"/>
        <v>-3.5061572880376923E-2</v>
      </c>
      <c r="K42" s="41">
        <f t="shared" si="1"/>
        <v>-0.26074259486317697</v>
      </c>
      <c r="L42" s="74">
        <f t="shared" si="2"/>
        <v>-6.9817069873269189E-2</v>
      </c>
      <c r="M42" s="41">
        <f t="shared" si="3"/>
        <v>-0.5386087975530387</v>
      </c>
      <c r="N42" s="75"/>
    </row>
    <row r="43" spans="2:14" x14ac:dyDescent="0.25">
      <c r="B43" s="265"/>
      <c r="C43" s="284"/>
      <c r="D43" s="4" t="s">
        <v>46</v>
      </c>
      <c r="E43" s="39">
        <v>4.9718340611353709</v>
      </c>
      <c r="F43" s="39">
        <v>5.4918251584918254</v>
      </c>
      <c r="G43" s="39">
        <v>4.1097560975609753</v>
      </c>
      <c r="H43" s="39">
        <v>4.6026110856619331</v>
      </c>
      <c r="I43" s="39">
        <v>4.8881054567749844</v>
      </c>
      <c r="J43" s="74">
        <f t="shared" si="0"/>
        <v>6.2028784487662803E-2</v>
      </c>
      <c r="K43" s="41">
        <f t="shared" si="1"/>
        <v>0.28549437111305132</v>
      </c>
      <c r="L43" s="74">
        <f t="shared" si="2"/>
        <v>-1.6840587061199286E-2</v>
      </c>
      <c r="M43" s="41">
        <f t="shared" si="3"/>
        <v>-8.3728604360386427E-2</v>
      </c>
      <c r="N43" s="75"/>
    </row>
    <row r="44" spans="2:14" x14ac:dyDescent="0.25">
      <c r="B44" s="265"/>
      <c r="C44" s="284"/>
      <c r="D44" s="4" t="s">
        <v>47</v>
      </c>
      <c r="E44" s="39">
        <v>6.6770270270270267</v>
      </c>
      <c r="F44" s="39">
        <v>6.2151449722393588</v>
      </c>
      <c r="G44" s="39">
        <v>6.6308302557789629</v>
      </c>
      <c r="H44" s="39">
        <v>5.6851358980562949</v>
      </c>
      <c r="I44" s="39">
        <v>5.6613178343546657</v>
      </c>
      <c r="J44" s="74">
        <f t="shared" si="0"/>
        <v>-4.1895328675911614E-3</v>
      </c>
      <c r="K44" s="41">
        <f t="shared" si="1"/>
        <v>-2.38180637016292E-2</v>
      </c>
      <c r="L44" s="74">
        <f t="shared" si="2"/>
        <v>-0.15211997623508344</v>
      </c>
      <c r="M44" s="41">
        <f t="shared" si="3"/>
        <v>-1.0157091926723609</v>
      </c>
      <c r="N44" s="75"/>
    </row>
    <row r="45" spans="2:14" x14ac:dyDescent="0.25">
      <c r="B45" s="265"/>
      <c r="C45" s="284"/>
      <c r="D45" s="4" t="s">
        <v>48</v>
      </c>
      <c r="E45" s="39">
        <v>6.9515244176634585</v>
      </c>
      <c r="F45" s="39">
        <v>6.385712479986517</v>
      </c>
      <c r="G45" s="39">
        <v>6.5084693613162328</v>
      </c>
      <c r="H45" s="39">
        <v>6.9049731284535616</v>
      </c>
      <c r="I45" s="39">
        <v>6.5895340110527396</v>
      </c>
      <c r="J45" s="74">
        <f t="shared" si="0"/>
        <v>-4.5682888482357908E-2</v>
      </c>
      <c r="K45" s="41">
        <f t="shared" si="1"/>
        <v>-0.31543911740082198</v>
      </c>
      <c r="L45" s="74">
        <f t="shared" si="2"/>
        <v>-5.2073528748733167E-2</v>
      </c>
      <c r="M45" s="41">
        <f t="shared" si="3"/>
        <v>-0.36199040661071891</v>
      </c>
      <c r="N45" s="75"/>
    </row>
    <row r="46" spans="2:14" x14ac:dyDescent="0.25">
      <c r="B46" s="265"/>
      <c r="C46" s="284"/>
      <c r="D46" s="4" t="s">
        <v>49</v>
      </c>
      <c r="E46" s="39">
        <v>2.3524916943521594</v>
      </c>
      <c r="F46" s="39">
        <v>2.7396582733812949</v>
      </c>
      <c r="G46" s="39">
        <v>2.6980157089706491</v>
      </c>
      <c r="H46" s="39">
        <v>2.6623690572119258</v>
      </c>
      <c r="I46" s="39">
        <v>2.7401171303074672</v>
      </c>
      <c r="J46" s="74">
        <f t="shared" si="0"/>
        <v>2.9202590409069806E-2</v>
      </c>
      <c r="K46" s="41">
        <f t="shared" si="1"/>
        <v>7.7748073095541326E-2</v>
      </c>
      <c r="L46" s="74">
        <f t="shared" si="2"/>
        <v>0.16477228671451427</v>
      </c>
      <c r="M46" s="41">
        <f t="shared" si="3"/>
        <v>0.38762543595530774</v>
      </c>
      <c r="N46" s="75"/>
    </row>
    <row r="47" spans="2:14" x14ac:dyDescent="0.25">
      <c r="B47" s="265"/>
      <c r="C47" s="284"/>
      <c r="D47" s="4" t="s">
        <v>50</v>
      </c>
      <c r="E47" s="39">
        <v>7.1868598551086684</v>
      </c>
      <c r="F47" s="39">
        <v>8.3718019005847957</v>
      </c>
      <c r="G47" s="39">
        <v>7.6749190501888833</v>
      </c>
      <c r="H47" s="39">
        <v>6.3411483772929556</v>
      </c>
      <c r="I47" s="39">
        <v>6.0049824791940427</v>
      </c>
      <c r="J47" s="74">
        <f t="shared" si="0"/>
        <v>-5.301340989002723E-2</v>
      </c>
      <c r="K47" s="41">
        <f t="shared" si="1"/>
        <v>-0.33616589809891284</v>
      </c>
      <c r="L47" s="74">
        <f t="shared" si="2"/>
        <v>-0.16444975966443909</v>
      </c>
      <c r="M47" s="41">
        <f t="shared" si="3"/>
        <v>-1.1818773759146257</v>
      </c>
      <c r="N47" s="75"/>
    </row>
    <row r="48" spans="2:14" x14ac:dyDescent="0.25">
      <c r="B48" s="265"/>
      <c r="C48" s="284"/>
      <c r="D48" s="4" t="s">
        <v>51</v>
      </c>
      <c r="E48" s="39">
        <v>2.1971869956190915</v>
      </c>
      <c r="F48" s="39">
        <v>2.1612137203166228</v>
      </c>
      <c r="G48" s="39">
        <v>2.2195556611619343</v>
      </c>
      <c r="H48" s="39">
        <v>2.3657835805129506</v>
      </c>
      <c r="I48" s="39">
        <v>2.1195535180386686</v>
      </c>
      <c r="J48" s="74">
        <f t="shared" si="0"/>
        <v>-0.10407970724900129</v>
      </c>
      <c r="K48" s="41">
        <f t="shared" si="1"/>
        <v>-0.24623006247428192</v>
      </c>
      <c r="L48" s="74">
        <f t="shared" si="2"/>
        <v>-3.5333122640546333E-2</v>
      </c>
      <c r="M48" s="41">
        <f t="shared" si="3"/>
        <v>-7.7633477580422827E-2</v>
      </c>
      <c r="N48" s="75"/>
    </row>
    <row r="49" spans="2:14" x14ac:dyDescent="0.25">
      <c r="B49" s="265"/>
      <c r="C49" s="284"/>
      <c r="D49" s="4" t="s">
        <v>52</v>
      </c>
      <c r="E49" s="39">
        <v>7.4287101886406628</v>
      </c>
      <c r="F49" s="39">
        <v>6.9308398023994355</v>
      </c>
      <c r="G49" s="39">
        <v>7.2594999762797094</v>
      </c>
      <c r="H49" s="39">
        <v>6.7909695542611646</v>
      </c>
      <c r="I49" s="39">
        <v>6.9614775499721784</v>
      </c>
      <c r="J49" s="40">
        <f t="shared" si="0"/>
        <v>2.5108048909455727E-2</v>
      </c>
      <c r="K49" s="41">
        <f t="shared" si="1"/>
        <v>0.17050799571101383</v>
      </c>
      <c r="L49" s="40">
        <f t="shared" si="2"/>
        <v>-6.2895526518578659E-2</v>
      </c>
      <c r="M49" s="41">
        <f t="shared" si="3"/>
        <v>-0.46723263866848441</v>
      </c>
      <c r="N49" s="42"/>
    </row>
    <row r="50" spans="2:14" x14ac:dyDescent="0.25">
      <c r="B50" s="265"/>
      <c r="C50" s="285"/>
      <c r="D50" s="32" t="s">
        <v>53</v>
      </c>
      <c r="E50" s="76">
        <v>5.7425527513446424</v>
      </c>
      <c r="F50" s="76">
        <v>5.5644546147978646</v>
      </c>
      <c r="G50" s="76">
        <v>6.0383034192319265</v>
      </c>
      <c r="H50" s="76">
        <v>6.2654150725153483</v>
      </c>
      <c r="I50" s="76">
        <v>5.1106407702523242</v>
      </c>
      <c r="J50" s="61">
        <f t="shared" si="0"/>
        <v>-0.18430930575193671</v>
      </c>
      <c r="K50" s="77">
        <f t="shared" si="1"/>
        <v>-1.1547743022630241</v>
      </c>
      <c r="L50" s="61">
        <f t="shared" si="2"/>
        <v>-0.11004025708677267</v>
      </c>
      <c r="M50" s="77">
        <f t="shared" si="3"/>
        <v>-0.63191198109231816</v>
      </c>
      <c r="N50" s="55"/>
    </row>
    <row r="51" spans="2:14" x14ac:dyDescent="0.25">
      <c r="B51" s="265"/>
      <c r="C51" s="273" t="s">
        <v>34</v>
      </c>
      <c r="D51" s="63" t="s">
        <v>43</v>
      </c>
      <c r="E51" s="65">
        <v>0.68889999999999996</v>
      </c>
      <c r="F51" s="65">
        <v>0.66709999999999992</v>
      </c>
      <c r="G51" s="65">
        <v>0.73599999999999999</v>
      </c>
      <c r="H51" s="65">
        <v>19.775099999999998</v>
      </c>
      <c r="I51" s="65">
        <v>18.9392</v>
      </c>
      <c r="J51" s="65">
        <f t="shared" si="0"/>
        <v>-4.2270329859267375E-2</v>
      </c>
      <c r="K51" s="73">
        <f t="shared" ref="K51" si="10">(I51-H51)*100</f>
        <v>-83.589999999999876</v>
      </c>
      <c r="L51" s="65">
        <f t="shared" si="2"/>
        <v>26.491943678327772</v>
      </c>
      <c r="M51" s="73">
        <f t="shared" ref="M51" si="11">(I51-E51)*100</f>
        <v>1825.03</v>
      </c>
      <c r="N51" s="65"/>
    </row>
    <row r="52" spans="2:14" x14ac:dyDescent="0.25">
      <c r="B52" s="265"/>
      <c r="C52" s="274"/>
      <c r="D52" s="15" t="s">
        <v>44</v>
      </c>
      <c r="E52" s="18">
        <v>0.7229000000000001</v>
      </c>
      <c r="F52" s="18">
        <v>0.74400000000000011</v>
      </c>
      <c r="G52" s="18">
        <v>0.79489999999999994</v>
      </c>
      <c r="H52" s="18">
        <v>0.82430000000000003</v>
      </c>
      <c r="I52" s="18">
        <v>0.79709999999999992</v>
      </c>
      <c r="J52" s="17">
        <f t="shared" si="0"/>
        <v>-3.2997695013951334E-2</v>
      </c>
      <c r="K52" s="44">
        <f>(I52-H52)*100</f>
        <v>-2.7200000000000113</v>
      </c>
      <c r="L52" s="17">
        <f t="shared" si="2"/>
        <v>0.10264213584174819</v>
      </c>
      <c r="M52" s="44">
        <f>(I52-E52)*100</f>
        <v>7.4199999999999822</v>
      </c>
      <c r="N52" s="18"/>
    </row>
    <row r="53" spans="2:14" x14ac:dyDescent="0.25">
      <c r="B53" s="265"/>
      <c r="C53" s="274"/>
      <c r="D53" s="19" t="s">
        <v>45</v>
      </c>
      <c r="E53" s="68">
        <v>0.66639999999999999</v>
      </c>
      <c r="F53" s="68">
        <v>0.61499999999999999</v>
      </c>
      <c r="G53" s="68">
        <v>0.66959999999999997</v>
      </c>
      <c r="H53" s="68">
        <v>0.73970000000000002</v>
      </c>
      <c r="I53" s="68">
        <v>0.71489999999999998</v>
      </c>
      <c r="J53" s="67">
        <f t="shared" si="0"/>
        <v>-3.3527105583344707E-2</v>
      </c>
      <c r="K53" s="45">
        <f t="shared" ref="K53:K61" si="12">(I53-H53)*100</f>
        <v>-2.4800000000000044</v>
      </c>
      <c r="L53" s="67">
        <f t="shared" si="2"/>
        <v>7.277911164465789E-2</v>
      </c>
      <c r="M53" s="45">
        <f t="shared" ref="M53:M61" si="13">(I53-E53)*100</f>
        <v>4.8499999999999988</v>
      </c>
      <c r="N53" s="68"/>
    </row>
    <row r="54" spans="2:14" x14ac:dyDescent="0.25">
      <c r="B54" s="265"/>
      <c r="C54" s="274"/>
      <c r="D54" s="19" t="s">
        <v>46</v>
      </c>
      <c r="E54" s="68">
        <v>0.67349999999999999</v>
      </c>
      <c r="F54" s="68">
        <v>0.68409999999999993</v>
      </c>
      <c r="G54" s="68">
        <v>0.60350000000000004</v>
      </c>
      <c r="H54" s="68">
        <v>0.73450000000000004</v>
      </c>
      <c r="I54" s="68">
        <v>0.58279999999999998</v>
      </c>
      <c r="J54" s="67">
        <f t="shared" si="0"/>
        <v>-0.2065350578624916</v>
      </c>
      <c r="K54" s="45">
        <f t="shared" si="12"/>
        <v>-15.170000000000005</v>
      </c>
      <c r="L54" s="67">
        <f t="shared" si="2"/>
        <v>-0.13466963622865624</v>
      </c>
      <c r="M54" s="45">
        <f t="shared" si="13"/>
        <v>-9.07</v>
      </c>
      <c r="N54" s="68"/>
    </row>
    <row r="55" spans="2:14" x14ac:dyDescent="0.25">
      <c r="B55" s="265"/>
      <c r="C55" s="274"/>
      <c r="D55" s="19" t="s">
        <v>47</v>
      </c>
      <c r="E55" s="68">
        <v>0.52610000000000001</v>
      </c>
      <c r="F55" s="68">
        <v>0.58889999999999998</v>
      </c>
      <c r="G55" s="68">
        <v>0.70840000000000003</v>
      </c>
      <c r="H55" s="68">
        <v>0.54949999999999999</v>
      </c>
      <c r="I55" s="68">
        <v>0.6470999999999999</v>
      </c>
      <c r="J55" s="67">
        <f t="shared" si="0"/>
        <v>0.17761601455868958</v>
      </c>
      <c r="K55" s="45">
        <f t="shared" si="12"/>
        <v>9.7599999999999909</v>
      </c>
      <c r="L55" s="67">
        <f t="shared" si="2"/>
        <v>0.22999429766204127</v>
      </c>
      <c r="M55" s="45">
        <f t="shared" si="13"/>
        <v>12.099999999999989</v>
      </c>
      <c r="N55" s="68"/>
    </row>
    <row r="56" spans="2:14" x14ac:dyDescent="0.25">
      <c r="B56" s="265"/>
      <c r="C56" s="274"/>
      <c r="D56" s="19" t="s">
        <v>48</v>
      </c>
      <c r="E56" s="68">
        <v>0.72180000000000011</v>
      </c>
      <c r="F56" s="68">
        <v>0.59840000000000004</v>
      </c>
      <c r="G56" s="68">
        <v>0.74129999999999996</v>
      </c>
      <c r="H56" s="68">
        <v>0.7823</v>
      </c>
      <c r="I56" s="68">
        <v>0.81129999999999991</v>
      </c>
      <c r="J56" s="67">
        <f t="shared" si="0"/>
        <v>3.7070177681196359E-2</v>
      </c>
      <c r="K56" s="45">
        <f t="shared" si="12"/>
        <v>2.8999999999999915</v>
      </c>
      <c r="L56" s="67">
        <f t="shared" si="2"/>
        <v>0.12399556663895783</v>
      </c>
      <c r="M56" s="45">
        <f t="shared" si="13"/>
        <v>8.9499999999999797</v>
      </c>
      <c r="N56" s="68"/>
    </row>
    <row r="57" spans="2:14" x14ac:dyDescent="0.25">
      <c r="B57" s="265"/>
      <c r="C57" s="274"/>
      <c r="D57" s="19" t="s">
        <v>49</v>
      </c>
      <c r="E57" s="68">
        <v>0.60680000000000001</v>
      </c>
      <c r="F57" s="68">
        <v>0.64989999999999992</v>
      </c>
      <c r="G57" s="68">
        <v>0.65629999999999999</v>
      </c>
      <c r="H57" s="68">
        <v>0.65459999999999996</v>
      </c>
      <c r="I57" s="68">
        <v>0.74159999999999993</v>
      </c>
      <c r="J57" s="67">
        <f t="shared" si="0"/>
        <v>0.13290559120073331</v>
      </c>
      <c r="K57" s="45">
        <f t="shared" si="12"/>
        <v>8.6999999999999957</v>
      </c>
      <c r="L57" s="67">
        <f t="shared" si="2"/>
        <v>0.22214897824653912</v>
      </c>
      <c r="M57" s="45">
        <f t="shared" si="13"/>
        <v>13.479999999999992</v>
      </c>
      <c r="N57" s="68"/>
    </row>
    <row r="58" spans="2:14" x14ac:dyDescent="0.25">
      <c r="B58" s="265"/>
      <c r="C58" s="274"/>
      <c r="D58" s="19" t="s">
        <v>50</v>
      </c>
      <c r="E58" s="68">
        <v>0.69469999999999998</v>
      </c>
      <c r="F58" s="68">
        <v>0.73260000000000003</v>
      </c>
      <c r="G58" s="68">
        <v>0.79159999999999997</v>
      </c>
      <c r="H58" s="68">
        <v>0.81189999999999996</v>
      </c>
      <c r="I58" s="68">
        <v>0.76209999999999989</v>
      </c>
      <c r="J58" s="67">
        <f t="shared" si="0"/>
        <v>-6.1337603153097775E-2</v>
      </c>
      <c r="K58" s="45">
        <f t="shared" si="12"/>
        <v>-4.9800000000000066</v>
      </c>
      <c r="L58" s="67">
        <f t="shared" si="2"/>
        <v>9.7020296530876404E-2</v>
      </c>
      <c r="M58" s="45">
        <f t="shared" si="13"/>
        <v>6.7399999999999904</v>
      </c>
      <c r="N58" s="68"/>
    </row>
    <row r="59" spans="2:14" x14ac:dyDescent="0.25">
      <c r="B59" s="265"/>
      <c r="C59" s="274"/>
      <c r="D59" s="19" t="s">
        <v>51</v>
      </c>
      <c r="E59" s="68">
        <v>0.58650000000000002</v>
      </c>
      <c r="F59" s="68">
        <v>0.65709999999999991</v>
      </c>
      <c r="G59" s="68">
        <v>0.65969999999999995</v>
      </c>
      <c r="H59" s="68">
        <v>0.67669999999999997</v>
      </c>
      <c r="I59" s="68">
        <v>0.66159999999999997</v>
      </c>
      <c r="J59" s="67">
        <f t="shared" si="0"/>
        <v>-2.2314171715679065E-2</v>
      </c>
      <c r="K59" s="45">
        <f t="shared" si="12"/>
        <v>-1.5100000000000002</v>
      </c>
      <c r="L59" s="67">
        <f t="shared" si="2"/>
        <v>0.12804774083546455</v>
      </c>
      <c r="M59" s="45">
        <f t="shared" si="13"/>
        <v>7.5099999999999945</v>
      </c>
      <c r="N59" s="68"/>
    </row>
    <row r="60" spans="2:14" x14ac:dyDescent="0.25">
      <c r="B60" s="265"/>
      <c r="C60" s="274"/>
      <c r="D60" s="19" t="s">
        <v>52</v>
      </c>
      <c r="E60" s="22">
        <v>0.70299999999999996</v>
      </c>
      <c r="F60" s="22">
        <v>0.71479999999999999</v>
      </c>
      <c r="G60" s="22">
        <v>0.79510000000000003</v>
      </c>
      <c r="H60" s="22">
        <v>0.85420000000000007</v>
      </c>
      <c r="I60" s="22">
        <v>0.83440000000000003</v>
      </c>
      <c r="J60" s="21">
        <f t="shared" si="0"/>
        <v>-2.317958323577618E-2</v>
      </c>
      <c r="K60" s="45">
        <f t="shared" si="12"/>
        <v>-1.980000000000004</v>
      </c>
      <c r="L60" s="21">
        <f t="shared" si="2"/>
        <v>0.18691322901849228</v>
      </c>
      <c r="M60" s="45">
        <f t="shared" si="13"/>
        <v>13.140000000000008</v>
      </c>
      <c r="N60" s="22"/>
    </row>
    <row r="61" spans="2:14" x14ac:dyDescent="0.25">
      <c r="B61" s="265"/>
      <c r="C61" s="275"/>
      <c r="D61" s="23" t="s">
        <v>53</v>
      </c>
      <c r="E61" s="46">
        <v>0.54720000000000002</v>
      </c>
      <c r="F61" s="46">
        <v>0.56140000000000001</v>
      </c>
      <c r="G61" s="46">
        <v>0.65150000000000008</v>
      </c>
      <c r="H61" s="46">
        <v>0.75569999999999993</v>
      </c>
      <c r="I61" s="46">
        <v>0.65930000000000011</v>
      </c>
      <c r="J61" s="25">
        <f t="shared" si="0"/>
        <v>-0.12756384808786536</v>
      </c>
      <c r="K61" s="78">
        <f t="shared" si="12"/>
        <v>-9.6399999999999828</v>
      </c>
      <c r="L61" s="25">
        <f t="shared" si="2"/>
        <v>0.20486111111111116</v>
      </c>
      <c r="M61" s="78">
        <f t="shared" si="13"/>
        <v>11.210000000000008</v>
      </c>
      <c r="N61" s="46"/>
    </row>
    <row r="62" spans="2:14" x14ac:dyDescent="0.25">
      <c r="B62" s="265"/>
      <c r="C62" s="276" t="s">
        <v>54</v>
      </c>
      <c r="D62" s="63" t="s">
        <v>43</v>
      </c>
      <c r="E62" s="64">
        <v>133189</v>
      </c>
      <c r="F62" s="64">
        <v>116770</v>
      </c>
      <c r="G62" s="64">
        <v>125073</v>
      </c>
      <c r="H62" s="64">
        <v>381177</v>
      </c>
      <c r="I62" s="64">
        <v>384777</v>
      </c>
      <c r="J62" s="65">
        <f t="shared" si="0"/>
        <v>9.4444313271786484E-3</v>
      </c>
      <c r="K62" s="64">
        <f t="shared" ref="K62:K63" si="14">I62-H62</f>
        <v>3600</v>
      </c>
      <c r="L62" s="65">
        <f t="shared" si="2"/>
        <v>1.8889547935640332</v>
      </c>
      <c r="M62" s="64">
        <f t="shared" ref="M62:M63" si="15">I62-E62</f>
        <v>251588</v>
      </c>
      <c r="N62" s="65">
        <f t="shared" ref="N62:N63" si="16">I62/$I$62</f>
        <v>1</v>
      </c>
    </row>
    <row r="63" spans="2:14" x14ac:dyDescent="0.25">
      <c r="B63" s="265"/>
      <c r="C63" s="277"/>
      <c r="D63" s="26" t="s">
        <v>44</v>
      </c>
      <c r="E63" s="27">
        <v>47242</v>
      </c>
      <c r="F63" s="27">
        <v>41536</v>
      </c>
      <c r="G63" s="27">
        <v>44623</v>
      </c>
      <c r="H63" s="27">
        <v>46483</v>
      </c>
      <c r="I63" s="27">
        <v>47015</v>
      </c>
      <c r="J63" s="36">
        <f t="shared" si="0"/>
        <v>1.1445044424843509E-2</v>
      </c>
      <c r="K63" s="27">
        <f t="shared" si="14"/>
        <v>532</v>
      </c>
      <c r="L63" s="36">
        <f t="shared" si="2"/>
        <v>-4.8050463570551427E-3</v>
      </c>
      <c r="M63" s="27">
        <f t="shared" si="15"/>
        <v>-227</v>
      </c>
      <c r="N63" s="38">
        <f t="shared" si="16"/>
        <v>0.12218765674663506</v>
      </c>
    </row>
    <row r="64" spans="2:14" x14ac:dyDescent="0.25">
      <c r="B64" s="265"/>
      <c r="C64" s="277"/>
      <c r="D64" s="4" t="s">
        <v>45</v>
      </c>
      <c r="E64" s="29">
        <v>41433</v>
      </c>
      <c r="F64" s="29">
        <v>35821</v>
      </c>
      <c r="G64" s="29">
        <v>39121</v>
      </c>
      <c r="H64" s="29">
        <v>38205</v>
      </c>
      <c r="I64" s="29">
        <v>38115</v>
      </c>
      <c r="J64" s="74">
        <f>I64/H64-1</f>
        <v>-2.3557126030624431E-3</v>
      </c>
      <c r="K64" s="29">
        <f>I64-H64</f>
        <v>-90</v>
      </c>
      <c r="L64" s="74">
        <f>I64/E64-1</f>
        <v>-8.0081094779523521E-2</v>
      </c>
      <c r="M64" s="29">
        <f>I64-E64</f>
        <v>-3318</v>
      </c>
      <c r="N64" s="75">
        <f>I64/$I$62</f>
        <v>9.9057376090566737E-2</v>
      </c>
    </row>
    <row r="65" spans="2:14" x14ac:dyDescent="0.25">
      <c r="B65" s="265"/>
      <c r="C65" s="277"/>
      <c r="D65" s="4" t="s">
        <v>46</v>
      </c>
      <c r="E65" s="29">
        <v>1127</v>
      </c>
      <c r="F65" s="29">
        <v>802</v>
      </c>
      <c r="G65" s="29">
        <v>912</v>
      </c>
      <c r="H65" s="29">
        <v>912</v>
      </c>
      <c r="I65" s="29">
        <v>912</v>
      </c>
      <c r="J65" s="74">
        <f t="shared" ref="J65:J72" si="17">I65/H65-1</f>
        <v>0</v>
      </c>
      <c r="K65" s="29">
        <f t="shared" ref="K65:K72" si="18">I65-H65</f>
        <v>0</v>
      </c>
      <c r="L65" s="74">
        <f t="shared" ref="L65:L72" si="19">I65/E65-1</f>
        <v>-0.1907719609582964</v>
      </c>
      <c r="M65" s="29">
        <f t="shared" ref="M65:M72" si="20">I65-E65</f>
        <v>-215</v>
      </c>
      <c r="N65" s="75">
        <f t="shared" ref="N65:N72" si="21">I65/$I$62</f>
        <v>2.3702040402622817E-3</v>
      </c>
    </row>
    <row r="66" spans="2:14" x14ac:dyDescent="0.25">
      <c r="B66" s="265"/>
      <c r="C66" s="277"/>
      <c r="D66" s="4" t="s">
        <v>47</v>
      </c>
      <c r="E66" s="29">
        <v>4070</v>
      </c>
      <c r="F66" s="29">
        <v>4562</v>
      </c>
      <c r="G66" s="29">
        <v>4562</v>
      </c>
      <c r="H66" s="29">
        <v>4276</v>
      </c>
      <c r="I66" s="29">
        <v>4616</v>
      </c>
      <c r="J66" s="74">
        <f t="shared" si="17"/>
        <v>7.9513564078578014E-2</v>
      </c>
      <c r="K66" s="29">
        <f t="shared" si="18"/>
        <v>340</v>
      </c>
      <c r="L66" s="74">
        <f t="shared" si="19"/>
        <v>0.13415233415233407</v>
      </c>
      <c r="M66" s="29">
        <f t="shared" si="20"/>
        <v>546</v>
      </c>
      <c r="N66" s="75">
        <f t="shared" si="21"/>
        <v>1.1996559045888918E-2</v>
      </c>
    </row>
    <row r="67" spans="2:14" x14ac:dyDescent="0.25">
      <c r="B67" s="265"/>
      <c r="C67" s="277"/>
      <c r="D67" s="4" t="s">
        <v>48</v>
      </c>
      <c r="E67" s="29">
        <v>21418</v>
      </c>
      <c r="F67" s="29">
        <v>16885</v>
      </c>
      <c r="G67" s="29">
        <v>18073</v>
      </c>
      <c r="H67" s="29">
        <v>19434</v>
      </c>
      <c r="I67" s="29">
        <v>19842</v>
      </c>
      <c r="J67" s="74">
        <f t="shared" si="17"/>
        <v>2.0994133991972808E-2</v>
      </c>
      <c r="K67" s="29">
        <f t="shared" si="18"/>
        <v>408</v>
      </c>
      <c r="L67" s="74">
        <f t="shared" si="19"/>
        <v>-7.3582967597348059E-2</v>
      </c>
      <c r="M67" s="29">
        <f t="shared" si="20"/>
        <v>-1576</v>
      </c>
      <c r="N67" s="75">
        <f t="shared" si="21"/>
        <v>5.1567531323337933E-2</v>
      </c>
    </row>
    <row r="68" spans="2:14" x14ac:dyDescent="0.25">
      <c r="B68" s="265"/>
      <c r="C68" s="277"/>
      <c r="D68" s="4" t="s">
        <v>49</v>
      </c>
      <c r="E68" s="29">
        <v>778</v>
      </c>
      <c r="F68" s="29">
        <v>625</v>
      </c>
      <c r="G68" s="29">
        <v>663</v>
      </c>
      <c r="H68" s="29">
        <v>673</v>
      </c>
      <c r="I68" s="29">
        <v>673</v>
      </c>
      <c r="J68" s="74">
        <f t="shared" si="17"/>
        <v>0</v>
      </c>
      <c r="K68" s="29">
        <f t="shared" si="18"/>
        <v>0</v>
      </c>
      <c r="L68" s="74">
        <f t="shared" si="19"/>
        <v>-0.13496143958868889</v>
      </c>
      <c r="M68" s="29">
        <f t="shared" si="20"/>
        <v>-105</v>
      </c>
      <c r="N68" s="75">
        <f t="shared" si="21"/>
        <v>1.7490650428689865E-3</v>
      </c>
    </row>
    <row r="69" spans="2:14" x14ac:dyDescent="0.25">
      <c r="B69" s="265"/>
      <c r="C69" s="277"/>
      <c r="D69" s="4" t="s">
        <v>50</v>
      </c>
      <c r="E69" s="29">
        <v>4141</v>
      </c>
      <c r="F69" s="29">
        <v>4169</v>
      </c>
      <c r="G69" s="29">
        <v>4791</v>
      </c>
      <c r="H69" s="29">
        <v>4797</v>
      </c>
      <c r="I69" s="29">
        <v>4797</v>
      </c>
      <c r="J69" s="74">
        <f t="shared" si="17"/>
        <v>0</v>
      </c>
      <c r="K69" s="29">
        <f t="shared" si="18"/>
        <v>0</v>
      </c>
      <c r="L69" s="74">
        <f t="shared" si="19"/>
        <v>0.15841584158415833</v>
      </c>
      <c r="M69" s="29">
        <f t="shared" si="20"/>
        <v>656</v>
      </c>
      <c r="N69" s="75">
        <f t="shared" si="21"/>
        <v>1.2466961382826935E-2</v>
      </c>
    </row>
    <row r="70" spans="2:14" x14ac:dyDescent="0.25">
      <c r="B70" s="265"/>
      <c r="C70" s="277"/>
      <c r="D70" s="4" t="s">
        <v>51</v>
      </c>
      <c r="E70" s="29">
        <v>2708</v>
      </c>
      <c r="F70" s="29">
        <v>2493</v>
      </c>
      <c r="G70" s="29">
        <v>2832</v>
      </c>
      <c r="H70" s="29">
        <v>2758</v>
      </c>
      <c r="I70" s="29">
        <v>2679</v>
      </c>
      <c r="J70" s="74">
        <f t="shared" si="17"/>
        <v>-2.8643944887599693E-2</v>
      </c>
      <c r="K70" s="29">
        <f t="shared" si="18"/>
        <v>-79</v>
      </c>
      <c r="L70" s="74">
        <f t="shared" si="19"/>
        <v>-1.0709010339734149E-2</v>
      </c>
      <c r="M70" s="29">
        <f t="shared" si="20"/>
        <v>-29</v>
      </c>
      <c r="N70" s="75">
        <f t="shared" si="21"/>
        <v>6.9624743682704529E-3</v>
      </c>
    </row>
    <row r="71" spans="2:14" x14ac:dyDescent="0.25">
      <c r="B71" s="265"/>
      <c r="C71" s="277"/>
      <c r="D71" s="4" t="s">
        <v>52</v>
      </c>
      <c r="E71" s="29">
        <v>6890</v>
      </c>
      <c r="F71" s="29">
        <v>6412</v>
      </c>
      <c r="G71" s="29">
        <v>6415</v>
      </c>
      <c r="H71" s="29">
        <v>6415</v>
      </c>
      <c r="I71" s="29">
        <v>6497</v>
      </c>
      <c r="J71" s="40">
        <f t="shared" si="17"/>
        <v>1.278254091971931E-2</v>
      </c>
      <c r="K71" s="29">
        <f t="shared" si="18"/>
        <v>82</v>
      </c>
      <c r="L71" s="40">
        <f t="shared" si="19"/>
        <v>-5.7039187227866495E-2</v>
      </c>
      <c r="M71" s="29">
        <f t="shared" si="20"/>
        <v>-393</v>
      </c>
      <c r="N71" s="42">
        <f t="shared" si="21"/>
        <v>1.6885104878929875E-2</v>
      </c>
    </row>
    <row r="72" spans="2:14" x14ac:dyDescent="0.25">
      <c r="B72" s="266"/>
      <c r="C72" s="278"/>
      <c r="D72" s="32" t="s">
        <v>53</v>
      </c>
      <c r="E72" s="71">
        <v>3382</v>
      </c>
      <c r="F72" s="71">
        <v>3465</v>
      </c>
      <c r="G72" s="71">
        <v>3081</v>
      </c>
      <c r="H72" s="71">
        <v>3106</v>
      </c>
      <c r="I72" s="71">
        <v>3113</v>
      </c>
      <c r="J72" s="61">
        <f t="shared" si="17"/>
        <v>2.2537025112685516E-3</v>
      </c>
      <c r="K72" s="71">
        <f t="shared" si="18"/>
        <v>7</v>
      </c>
      <c r="L72" s="61">
        <f t="shared" si="19"/>
        <v>-7.953873447664106E-2</v>
      </c>
      <c r="M72" s="71">
        <f t="shared" si="20"/>
        <v>-269</v>
      </c>
      <c r="N72" s="55">
        <f t="shared" si="21"/>
        <v>8.0904004137461443E-3</v>
      </c>
    </row>
    <row r="73" spans="2:14" ht="7.5" customHeight="1" x14ac:dyDescent="0.25">
      <c r="B73" s="279"/>
      <c r="C73" s="279"/>
      <c r="D73" s="279"/>
      <c r="E73" s="279"/>
      <c r="F73" s="279"/>
      <c r="G73" s="279"/>
      <c r="H73" s="279"/>
      <c r="I73" s="279"/>
      <c r="J73" s="279"/>
      <c r="K73" s="279"/>
      <c r="L73" s="279"/>
      <c r="M73" s="279"/>
      <c r="N73" s="47"/>
    </row>
    <row r="74" spans="2:14" x14ac:dyDescent="0.25">
      <c r="B74" s="281" t="s">
        <v>55</v>
      </c>
      <c r="C74" s="281"/>
      <c r="D74" s="281"/>
      <c r="E74" s="281"/>
      <c r="F74" s="281"/>
      <c r="G74" s="281"/>
      <c r="H74" s="281"/>
      <c r="I74" s="281"/>
      <c r="J74" s="281"/>
      <c r="K74" s="281"/>
      <c r="L74" s="281"/>
      <c r="M74" s="281"/>
    </row>
    <row r="76" spans="2:14" x14ac:dyDescent="0.25">
      <c r="B76" s="56"/>
    </row>
    <row r="77" spans="2:14" ht="21.75" customHeight="1" thickBot="1" x14ac:dyDescent="0.3">
      <c r="B77" s="263" t="s">
        <v>56</v>
      </c>
      <c r="C77" s="263"/>
      <c r="D77" s="263"/>
      <c r="E77" s="263"/>
      <c r="F77" s="263"/>
      <c r="G77" s="263"/>
      <c r="H77" s="263"/>
      <c r="I77" s="263"/>
      <c r="J77" s="263"/>
      <c r="K77" s="263"/>
      <c r="L77" s="263"/>
      <c r="M77" s="263"/>
      <c r="N77" s="12"/>
    </row>
    <row r="78" spans="2:14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</row>
    <row r="79" spans="2:14" ht="75" x14ac:dyDescent="0.25">
      <c r="B79" s="4"/>
      <c r="C79" s="4"/>
      <c r="D79" s="4"/>
      <c r="E79" s="13" t="s">
        <v>222</v>
      </c>
      <c r="F79" s="13" t="s">
        <v>223</v>
      </c>
      <c r="G79" s="13" t="s">
        <v>224</v>
      </c>
      <c r="H79" s="13" t="s">
        <v>225</v>
      </c>
      <c r="I79" s="13" t="s">
        <v>226</v>
      </c>
      <c r="J79" s="14" t="str">
        <f>CONCATENATE("var. ",RIGHT(I79,2),"/",RIGHT(H79,2))</f>
        <v>var. 24/23</v>
      </c>
      <c r="K79" s="14" t="str">
        <f>CONCATENATE("dif. ",RIGHT(I79,2),"/",RIGHT(H79,2))</f>
        <v>dif. 24/23</v>
      </c>
      <c r="L79" s="14" t="str">
        <f>CONCATENATE("var. ",RIGHT(I79,2),"/",RIGHT(E79,2))</f>
        <v>var. 24/19</v>
      </c>
      <c r="M79" s="14" t="str">
        <f>CONCATENATE("dif. ",RIGHT(I79,2),"/",RIGHT(E79,2))</f>
        <v>dif. 24/19</v>
      </c>
      <c r="N79" s="14" t="str">
        <f>CONCATENATE("cuota ",I79)</f>
        <v>cuota acumulado a noviembre 2024</v>
      </c>
    </row>
    <row r="80" spans="2:14" ht="15" customHeight="1" x14ac:dyDescent="0.25">
      <c r="B80" s="264" t="s">
        <v>42</v>
      </c>
      <c r="C80" s="267" t="s">
        <v>8</v>
      </c>
      <c r="D80" s="63" t="s">
        <v>43</v>
      </c>
      <c r="E80" s="64">
        <v>4434320</v>
      </c>
      <c r="F80" s="64">
        <v>2021524</v>
      </c>
      <c r="G80" s="64">
        <v>4334225</v>
      </c>
      <c r="H80" s="64">
        <v>4754408</v>
      </c>
      <c r="I80" s="64">
        <v>5035619</v>
      </c>
      <c r="J80" s="65">
        <f t="shared" ref="J80:J81" si="22">I80/H80-1</f>
        <v>5.9147426977238737E-2</v>
      </c>
      <c r="K80" s="64">
        <f t="shared" ref="K80:K81" si="23">I80-H80</f>
        <v>281211</v>
      </c>
      <c r="L80" s="65">
        <f t="shared" ref="L80:L81" si="24">I80/E80-1</f>
        <v>0.13560117447545506</v>
      </c>
      <c r="M80" s="64">
        <f t="shared" ref="M80:M81" si="25">I80-E80</f>
        <v>601299</v>
      </c>
      <c r="N80" s="65">
        <f t="shared" ref="N80:N81" si="26">I80/$I$80</f>
        <v>1</v>
      </c>
    </row>
    <row r="81" spans="2:15" ht="15" customHeight="1" x14ac:dyDescent="0.25">
      <c r="B81" s="265"/>
      <c r="C81" s="268"/>
      <c r="D81" s="15" t="s">
        <v>44</v>
      </c>
      <c r="E81" s="16">
        <v>1621520</v>
      </c>
      <c r="F81" s="16">
        <v>766923</v>
      </c>
      <c r="G81" s="16">
        <v>1603074</v>
      </c>
      <c r="H81" s="16">
        <v>1726562</v>
      </c>
      <c r="I81" s="16">
        <v>1779444</v>
      </c>
      <c r="J81" s="18">
        <f t="shared" si="22"/>
        <v>3.0628497557573908E-2</v>
      </c>
      <c r="K81" s="16">
        <f t="shared" si="23"/>
        <v>52882</v>
      </c>
      <c r="L81" s="18">
        <f t="shared" si="24"/>
        <v>9.73925699343825E-2</v>
      </c>
      <c r="M81" s="16">
        <f t="shared" si="25"/>
        <v>157924</v>
      </c>
      <c r="N81" s="18">
        <f t="shared" si="26"/>
        <v>0.35337145244705764</v>
      </c>
      <c r="O81" s="79"/>
    </row>
    <row r="82" spans="2:15" x14ac:dyDescent="0.25">
      <c r="B82" s="265"/>
      <c r="C82" s="268"/>
      <c r="D82" s="19" t="s">
        <v>45</v>
      </c>
      <c r="E82" s="20">
        <v>1190067</v>
      </c>
      <c r="F82" s="20">
        <v>413403</v>
      </c>
      <c r="G82" s="20">
        <v>1134618</v>
      </c>
      <c r="H82" s="20">
        <v>1208359</v>
      </c>
      <c r="I82" s="20">
        <v>1272373</v>
      </c>
      <c r="J82" s="68">
        <f>I82/H82-1</f>
        <v>5.2975978165429316E-2</v>
      </c>
      <c r="K82" s="20">
        <f>I82-H82</f>
        <v>64014</v>
      </c>
      <c r="L82" s="68">
        <f>I82/E82-1</f>
        <v>6.9160811954285029E-2</v>
      </c>
      <c r="M82" s="20">
        <f>I82-E82</f>
        <v>82306</v>
      </c>
      <c r="N82" s="68">
        <f>I82/$I$80</f>
        <v>0.25267459670797177</v>
      </c>
      <c r="O82" s="79"/>
    </row>
    <row r="83" spans="2:15" x14ac:dyDescent="0.25">
      <c r="B83" s="265"/>
      <c r="C83" s="268"/>
      <c r="D83" s="19" t="s">
        <v>46</v>
      </c>
      <c r="E83" s="20">
        <v>41449</v>
      </c>
      <c r="F83" s="20">
        <v>17682</v>
      </c>
      <c r="G83" s="20">
        <v>33076</v>
      </c>
      <c r="H83" s="20">
        <v>45674</v>
      </c>
      <c r="I83" s="20">
        <v>39257</v>
      </c>
      <c r="J83" s="68">
        <f t="shared" ref="J83:J136" si="27">I83/H83-1</f>
        <v>-0.1404956868240137</v>
      </c>
      <c r="K83" s="20">
        <f t="shared" ref="K83:K112" si="28">I83-H83</f>
        <v>-6417</v>
      </c>
      <c r="L83" s="68">
        <f t="shared" ref="L83:L136" si="29">I83/E83-1</f>
        <v>-5.2884267412965369E-2</v>
      </c>
      <c r="M83" s="20">
        <f t="shared" ref="M83:M112" si="30">I83-E83</f>
        <v>-2192</v>
      </c>
      <c r="N83" s="68">
        <f t="shared" ref="N83:N90" si="31">I83/$I$80</f>
        <v>7.7958638252814596E-3</v>
      </c>
      <c r="O83" s="79"/>
    </row>
    <row r="84" spans="2:15" x14ac:dyDescent="0.25">
      <c r="B84" s="265"/>
      <c r="C84" s="268"/>
      <c r="D84" s="19" t="s">
        <v>47</v>
      </c>
      <c r="E84" s="20">
        <v>126380</v>
      </c>
      <c r="F84" s="20">
        <v>60811</v>
      </c>
      <c r="G84" s="20">
        <v>146959</v>
      </c>
      <c r="H84" s="20">
        <v>167345</v>
      </c>
      <c r="I84" s="20">
        <v>216281</v>
      </c>
      <c r="J84" s="68">
        <f t="shared" si="27"/>
        <v>0.29242582688457985</v>
      </c>
      <c r="K84" s="20">
        <f t="shared" si="28"/>
        <v>48936</v>
      </c>
      <c r="L84" s="68">
        <f t="shared" si="29"/>
        <v>0.71135464472226628</v>
      </c>
      <c r="M84" s="20">
        <f t="shared" si="30"/>
        <v>89901</v>
      </c>
      <c r="N84" s="68">
        <f t="shared" si="31"/>
        <v>4.2950231143380785E-2</v>
      </c>
      <c r="O84" s="79"/>
    </row>
    <row r="85" spans="2:15" x14ac:dyDescent="0.25">
      <c r="B85" s="265"/>
      <c r="C85" s="268"/>
      <c r="D85" s="19" t="s">
        <v>48</v>
      </c>
      <c r="E85" s="20">
        <v>729706</v>
      </c>
      <c r="F85" s="20">
        <v>310053</v>
      </c>
      <c r="G85" s="20">
        <v>649125</v>
      </c>
      <c r="H85" s="20">
        <v>735309</v>
      </c>
      <c r="I85" s="20">
        <v>846435</v>
      </c>
      <c r="J85" s="68">
        <f t="shared" si="27"/>
        <v>0.15112830116318454</v>
      </c>
      <c r="K85" s="20">
        <f t="shared" si="28"/>
        <v>111126</v>
      </c>
      <c r="L85" s="68">
        <f t="shared" si="29"/>
        <v>0.15996716485817575</v>
      </c>
      <c r="M85" s="20">
        <f t="shared" si="30"/>
        <v>116729</v>
      </c>
      <c r="N85" s="68">
        <f t="shared" si="31"/>
        <v>0.16808956356706098</v>
      </c>
      <c r="O85" s="79"/>
    </row>
    <row r="86" spans="2:15" x14ac:dyDescent="0.25">
      <c r="B86" s="265"/>
      <c r="C86" s="268"/>
      <c r="D86" s="19" t="s">
        <v>49</v>
      </c>
      <c r="E86" s="20">
        <v>50120</v>
      </c>
      <c r="F86" s="20">
        <v>28901</v>
      </c>
      <c r="G86" s="20">
        <v>46319</v>
      </c>
      <c r="H86" s="20">
        <v>53572</v>
      </c>
      <c r="I86" s="20">
        <v>52160</v>
      </c>
      <c r="J86" s="68">
        <f t="shared" si="27"/>
        <v>-2.6357052191443242E-2</v>
      </c>
      <c r="K86" s="20">
        <f t="shared" si="28"/>
        <v>-1412</v>
      </c>
      <c r="L86" s="68">
        <f t="shared" si="29"/>
        <v>4.0702314445331123E-2</v>
      </c>
      <c r="M86" s="20">
        <f t="shared" si="30"/>
        <v>2040</v>
      </c>
      <c r="N86" s="68">
        <f t="shared" si="31"/>
        <v>1.0358210182303308E-2</v>
      </c>
      <c r="O86" s="79"/>
    </row>
    <row r="87" spans="2:15" x14ac:dyDescent="0.25">
      <c r="B87" s="265"/>
      <c r="C87" s="268"/>
      <c r="D87" s="19" t="s">
        <v>50</v>
      </c>
      <c r="E87" s="20">
        <v>131193</v>
      </c>
      <c r="F87" s="20">
        <v>94121</v>
      </c>
      <c r="G87" s="20">
        <v>180968</v>
      </c>
      <c r="H87" s="20">
        <v>232255</v>
      </c>
      <c r="I87" s="20">
        <v>220831</v>
      </c>
      <c r="J87" s="68">
        <f t="shared" si="27"/>
        <v>-4.9187315665970566E-2</v>
      </c>
      <c r="K87" s="20">
        <f t="shared" si="28"/>
        <v>-11424</v>
      </c>
      <c r="L87" s="68">
        <f t="shared" si="29"/>
        <v>0.6832529174574864</v>
      </c>
      <c r="M87" s="20">
        <f t="shared" si="30"/>
        <v>89638</v>
      </c>
      <c r="N87" s="68">
        <f t="shared" si="31"/>
        <v>4.3853794339881555E-2</v>
      </c>
      <c r="O87" s="79"/>
    </row>
    <row r="88" spans="2:15" x14ac:dyDescent="0.25">
      <c r="B88" s="265"/>
      <c r="C88" s="268"/>
      <c r="D88" s="19" t="s">
        <v>51</v>
      </c>
      <c r="E88" s="20">
        <v>199492</v>
      </c>
      <c r="F88" s="20">
        <v>146060</v>
      </c>
      <c r="G88" s="20">
        <v>205166</v>
      </c>
      <c r="H88" s="20">
        <v>218532</v>
      </c>
      <c r="I88" s="20">
        <v>226242</v>
      </c>
      <c r="J88" s="68">
        <f t="shared" si="27"/>
        <v>3.5280874196913947E-2</v>
      </c>
      <c r="K88" s="20">
        <f t="shared" si="28"/>
        <v>7710</v>
      </c>
      <c r="L88" s="68">
        <f t="shared" si="29"/>
        <v>0.13409059009885116</v>
      </c>
      <c r="M88" s="20">
        <f t="shared" si="30"/>
        <v>26750</v>
      </c>
      <c r="N88" s="68">
        <f t="shared" si="31"/>
        <v>4.4928339495104774E-2</v>
      </c>
      <c r="O88" s="79"/>
    </row>
    <row r="89" spans="2:15" ht="18" customHeight="1" x14ac:dyDescent="0.25">
      <c r="B89" s="265"/>
      <c r="C89" s="268"/>
      <c r="D89" s="19" t="s">
        <v>52</v>
      </c>
      <c r="E89" s="20">
        <v>229250</v>
      </c>
      <c r="F89" s="20">
        <v>120562</v>
      </c>
      <c r="G89" s="20">
        <v>233832</v>
      </c>
      <c r="H89" s="20">
        <v>254452</v>
      </c>
      <c r="I89" s="20">
        <v>264520</v>
      </c>
      <c r="J89" s="22">
        <f t="shared" si="27"/>
        <v>3.956738402527793E-2</v>
      </c>
      <c r="K89" s="20">
        <f t="shared" si="28"/>
        <v>10068</v>
      </c>
      <c r="L89" s="22">
        <f t="shared" si="29"/>
        <v>0.15384950926935659</v>
      </c>
      <c r="M89" s="20">
        <f t="shared" si="30"/>
        <v>35270</v>
      </c>
      <c r="N89" s="22">
        <f t="shared" si="31"/>
        <v>5.2529788294150136E-2</v>
      </c>
      <c r="O89" s="79"/>
    </row>
    <row r="90" spans="2:15" x14ac:dyDescent="0.25">
      <c r="B90" s="265"/>
      <c r="C90" s="269"/>
      <c r="D90" s="23" t="s">
        <v>53</v>
      </c>
      <c r="E90" s="69">
        <v>115143</v>
      </c>
      <c r="F90" s="69">
        <v>63008</v>
      </c>
      <c r="G90" s="69">
        <v>101088</v>
      </c>
      <c r="H90" s="69">
        <v>112348</v>
      </c>
      <c r="I90" s="69">
        <v>118076</v>
      </c>
      <c r="J90" s="46">
        <f t="shared" si="27"/>
        <v>5.0984441200555342E-2</v>
      </c>
      <c r="K90" s="69">
        <f t="shared" si="28"/>
        <v>5728</v>
      </c>
      <c r="L90" s="46">
        <f t="shared" si="29"/>
        <v>2.547267311082746E-2</v>
      </c>
      <c r="M90" s="69">
        <f t="shared" si="30"/>
        <v>2933</v>
      </c>
      <c r="N90" s="46">
        <f t="shared" si="31"/>
        <v>2.3448159997807617E-2</v>
      </c>
      <c r="O90" s="79"/>
    </row>
    <row r="91" spans="2:15" x14ac:dyDescent="0.25">
      <c r="B91" s="265"/>
      <c r="C91" s="270" t="s">
        <v>18</v>
      </c>
      <c r="D91" s="63" t="s">
        <v>43</v>
      </c>
      <c r="E91" s="64">
        <v>5290429</v>
      </c>
      <c r="F91" s="64">
        <v>2300369</v>
      </c>
      <c r="G91" s="64">
        <v>5104277</v>
      </c>
      <c r="H91" s="64">
        <v>5627549</v>
      </c>
      <c r="I91" s="64">
        <v>5933119</v>
      </c>
      <c r="J91" s="65">
        <f t="shared" si="27"/>
        <v>5.4298949684844944E-2</v>
      </c>
      <c r="K91" s="64">
        <f t="shared" si="28"/>
        <v>305570</v>
      </c>
      <c r="L91" s="65">
        <f t="shared" si="29"/>
        <v>0.12148164165892794</v>
      </c>
      <c r="M91" s="64">
        <f t="shared" si="30"/>
        <v>642690</v>
      </c>
      <c r="N91" s="65">
        <f t="shared" ref="N91:N92" si="32">I91/$I$91</f>
        <v>1</v>
      </c>
    </row>
    <row r="92" spans="2:15" x14ac:dyDescent="0.25">
      <c r="B92" s="265"/>
      <c r="C92" s="271"/>
      <c r="D92" s="26" t="s">
        <v>44</v>
      </c>
      <c r="E92" s="27">
        <v>1958261</v>
      </c>
      <c r="F92" s="27">
        <v>888435</v>
      </c>
      <c r="G92" s="27">
        <v>1922911</v>
      </c>
      <c r="H92" s="27">
        <v>2081927</v>
      </c>
      <c r="I92" s="27">
        <v>2137213</v>
      </c>
      <c r="J92" s="80">
        <f t="shared" si="27"/>
        <v>2.6555205826140904E-2</v>
      </c>
      <c r="K92" s="27">
        <f t="shared" si="28"/>
        <v>55286</v>
      </c>
      <c r="L92" s="80">
        <f t="shared" si="29"/>
        <v>9.1383120023326825E-2</v>
      </c>
      <c r="M92" s="27">
        <f t="shared" si="30"/>
        <v>178952</v>
      </c>
      <c r="N92" s="38">
        <f t="shared" si="32"/>
        <v>0.36021745055172499</v>
      </c>
    </row>
    <row r="93" spans="2:15" x14ac:dyDescent="0.25">
      <c r="B93" s="265"/>
      <c r="C93" s="271"/>
      <c r="D93" s="4" t="s">
        <v>45</v>
      </c>
      <c r="E93" s="29">
        <v>1449258</v>
      </c>
      <c r="F93" s="29">
        <v>480225</v>
      </c>
      <c r="G93" s="29">
        <v>1355261</v>
      </c>
      <c r="H93" s="29">
        <v>1459828</v>
      </c>
      <c r="I93" s="29">
        <v>1520919</v>
      </c>
      <c r="J93" s="81">
        <f t="shared" si="27"/>
        <v>4.1848080732798554E-2</v>
      </c>
      <c r="K93" s="29">
        <f t="shared" si="28"/>
        <v>61091</v>
      </c>
      <c r="L93" s="81">
        <f t="shared" si="29"/>
        <v>4.9446682371254713E-2</v>
      </c>
      <c r="M93" s="29">
        <f t="shared" si="30"/>
        <v>71661</v>
      </c>
      <c r="N93" s="75">
        <f>I93/$I$91</f>
        <v>0.25634392298553255</v>
      </c>
    </row>
    <row r="94" spans="2:15" x14ac:dyDescent="0.25">
      <c r="B94" s="265"/>
      <c r="C94" s="271"/>
      <c r="D94" s="4" t="s">
        <v>46</v>
      </c>
      <c r="E94" s="29">
        <v>46960</v>
      </c>
      <c r="F94" s="29">
        <v>19627</v>
      </c>
      <c r="G94" s="29">
        <v>36653</v>
      </c>
      <c r="H94" s="29">
        <v>49442</v>
      </c>
      <c r="I94" s="29">
        <v>43544</v>
      </c>
      <c r="J94" s="81">
        <f t="shared" si="27"/>
        <v>-0.11929129080538814</v>
      </c>
      <c r="K94" s="29">
        <f t="shared" si="28"/>
        <v>-5898</v>
      </c>
      <c r="L94" s="81">
        <f t="shared" si="29"/>
        <v>-7.2742759795570655E-2</v>
      </c>
      <c r="M94" s="29">
        <f t="shared" si="30"/>
        <v>-3416</v>
      </c>
      <c r="N94" s="75">
        <f t="shared" ref="N94:N101" si="33">I94/$I$91</f>
        <v>7.3391415206740329E-3</v>
      </c>
    </row>
    <row r="95" spans="2:15" x14ac:dyDescent="0.25">
      <c r="B95" s="265"/>
      <c r="C95" s="271"/>
      <c r="D95" s="4" t="s">
        <v>47</v>
      </c>
      <c r="E95" s="29">
        <v>147095</v>
      </c>
      <c r="F95" s="29">
        <v>70485</v>
      </c>
      <c r="G95" s="29">
        <v>172526</v>
      </c>
      <c r="H95" s="29">
        <v>193081</v>
      </c>
      <c r="I95" s="29">
        <v>249972</v>
      </c>
      <c r="J95" s="81">
        <f t="shared" si="27"/>
        <v>0.29464836001470895</v>
      </c>
      <c r="K95" s="29">
        <f t="shared" si="28"/>
        <v>56891</v>
      </c>
      <c r="L95" s="81">
        <f t="shared" si="29"/>
        <v>0.69939154967877903</v>
      </c>
      <c r="M95" s="29">
        <f t="shared" si="30"/>
        <v>102877</v>
      </c>
      <c r="N95" s="75">
        <f t="shared" si="33"/>
        <v>4.2131634305666209E-2</v>
      </c>
    </row>
    <row r="96" spans="2:15" x14ac:dyDescent="0.25">
      <c r="B96" s="265"/>
      <c r="C96" s="271"/>
      <c r="D96" s="4" t="s">
        <v>48</v>
      </c>
      <c r="E96" s="29">
        <v>864958</v>
      </c>
      <c r="F96" s="29">
        <v>346596</v>
      </c>
      <c r="G96" s="29">
        <v>749257</v>
      </c>
      <c r="H96" s="29">
        <v>859513</v>
      </c>
      <c r="I96" s="29">
        <v>984233</v>
      </c>
      <c r="J96" s="81">
        <f t="shared" si="27"/>
        <v>0.14510542597959541</v>
      </c>
      <c r="K96" s="29">
        <f t="shared" si="28"/>
        <v>124720</v>
      </c>
      <c r="L96" s="81">
        <f t="shared" si="29"/>
        <v>0.13789686898092168</v>
      </c>
      <c r="M96" s="29">
        <f t="shared" si="30"/>
        <v>119275</v>
      </c>
      <c r="N96" s="75">
        <f t="shared" si="33"/>
        <v>0.16588795876165638</v>
      </c>
    </row>
    <row r="97" spans="2:14" x14ac:dyDescent="0.25">
      <c r="B97" s="265"/>
      <c r="C97" s="271"/>
      <c r="D97" s="4" t="s">
        <v>49</v>
      </c>
      <c r="E97" s="29">
        <v>52473</v>
      </c>
      <c r="F97" s="29">
        <v>29986</v>
      </c>
      <c r="G97" s="29">
        <v>48461</v>
      </c>
      <c r="H97" s="29">
        <v>56114</v>
      </c>
      <c r="I97" s="29">
        <v>54742</v>
      </c>
      <c r="J97" s="81">
        <f t="shared" si="27"/>
        <v>-2.4450226324981283E-2</v>
      </c>
      <c r="K97" s="29">
        <f t="shared" si="28"/>
        <v>-1372</v>
      </c>
      <c r="L97" s="81">
        <f t="shared" si="29"/>
        <v>4.3241285994702006E-2</v>
      </c>
      <c r="M97" s="29">
        <f t="shared" si="30"/>
        <v>2269</v>
      </c>
      <c r="N97" s="75">
        <f t="shared" si="33"/>
        <v>9.226513070106971E-3</v>
      </c>
    </row>
    <row r="98" spans="2:14" x14ac:dyDescent="0.25">
      <c r="B98" s="265"/>
      <c r="C98" s="271"/>
      <c r="D98" s="4" t="s">
        <v>50</v>
      </c>
      <c r="E98" s="29">
        <v>157398</v>
      </c>
      <c r="F98" s="29">
        <v>110566</v>
      </c>
      <c r="G98" s="29">
        <v>212915</v>
      </c>
      <c r="H98" s="29">
        <v>265187</v>
      </c>
      <c r="I98" s="29">
        <v>257114</v>
      </c>
      <c r="J98" s="81">
        <f t="shared" si="27"/>
        <v>-3.0442668758272506E-2</v>
      </c>
      <c r="K98" s="29">
        <f t="shared" si="28"/>
        <v>-8073</v>
      </c>
      <c r="L98" s="81">
        <f t="shared" si="29"/>
        <v>0.63352774495228648</v>
      </c>
      <c r="M98" s="29">
        <f t="shared" si="30"/>
        <v>99716</v>
      </c>
      <c r="N98" s="75">
        <f t="shared" si="33"/>
        <v>4.3335385654661572E-2</v>
      </c>
    </row>
    <row r="99" spans="2:14" x14ac:dyDescent="0.25">
      <c r="B99" s="265"/>
      <c r="C99" s="271"/>
      <c r="D99" s="4" t="s">
        <v>51</v>
      </c>
      <c r="E99" s="29">
        <v>207689</v>
      </c>
      <c r="F99" s="29">
        <v>150608</v>
      </c>
      <c r="G99" s="29">
        <v>214003</v>
      </c>
      <c r="H99" s="29">
        <v>227894</v>
      </c>
      <c r="I99" s="29">
        <v>235885</v>
      </c>
      <c r="J99" s="81">
        <f t="shared" si="27"/>
        <v>3.5064547552809744E-2</v>
      </c>
      <c r="K99" s="29">
        <f t="shared" si="28"/>
        <v>7991</v>
      </c>
      <c r="L99" s="81">
        <f t="shared" si="29"/>
        <v>0.13576068063306201</v>
      </c>
      <c r="M99" s="29">
        <f t="shared" si="30"/>
        <v>28196</v>
      </c>
      <c r="N99" s="75">
        <f t="shared" si="33"/>
        <v>3.9757335054294379E-2</v>
      </c>
    </row>
    <row r="100" spans="2:14" x14ac:dyDescent="0.25">
      <c r="B100" s="265"/>
      <c r="C100" s="271"/>
      <c r="D100" s="4" t="s">
        <v>52</v>
      </c>
      <c r="E100" s="29">
        <v>275002</v>
      </c>
      <c r="F100" s="29">
        <v>135547</v>
      </c>
      <c r="G100" s="29">
        <v>277654</v>
      </c>
      <c r="H100" s="29">
        <v>303371</v>
      </c>
      <c r="I100" s="29">
        <v>314826</v>
      </c>
      <c r="J100" s="31">
        <f t="shared" si="27"/>
        <v>3.7759047502892606E-2</v>
      </c>
      <c r="K100" s="29">
        <f t="shared" si="28"/>
        <v>11455</v>
      </c>
      <c r="L100" s="31">
        <f t="shared" si="29"/>
        <v>0.14481349226551088</v>
      </c>
      <c r="M100" s="29">
        <f t="shared" si="30"/>
        <v>39824</v>
      </c>
      <c r="N100" s="42">
        <f t="shared" si="33"/>
        <v>5.3062478605266472E-2</v>
      </c>
    </row>
    <row r="101" spans="2:14" x14ac:dyDescent="0.25">
      <c r="B101" s="265"/>
      <c r="C101" s="272"/>
      <c r="D101" s="32" t="s">
        <v>53</v>
      </c>
      <c r="E101" s="71">
        <v>131335</v>
      </c>
      <c r="F101" s="71">
        <v>68294</v>
      </c>
      <c r="G101" s="71">
        <v>114636</v>
      </c>
      <c r="H101" s="71">
        <v>131192</v>
      </c>
      <c r="I101" s="71">
        <v>134671</v>
      </c>
      <c r="J101" s="72">
        <f t="shared" si="27"/>
        <v>2.6518385267394251E-2</v>
      </c>
      <c r="K101" s="71">
        <f t="shared" si="28"/>
        <v>3479</v>
      </c>
      <c r="L101" s="72">
        <f t="shared" si="29"/>
        <v>2.5400692884608E-2</v>
      </c>
      <c r="M101" s="71">
        <f t="shared" si="30"/>
        <v>3336</v>
      </c>
      <c r="N101" s="55">
        <f t="shared" si="33"/>
        <v>2.2698179490416425E-2</v>
      </c>
    </row>
    <row r="102" spans="2:14" x14ac:dyDescent="0.25">
      <c r="B102" s="265"/>
      <c r="C102" s="267" t="s">
        <v>21</v>
      </c>
      <c r="D102" s="63" t="s">
        <v>43</v>
      </c>
      <c r="E102" s="64">
        <v>31179964</v>
      </c>
      <c r="F102" s="64">
        <v>11810042</v>
      </c>
      <c r="G102" s="64">
        <v>28587017</v>
      </c>
      <c r="H102" s="64">
        <v>31577415</v>
      </c>
      <c r="I102" s="64">
        <v>33142771</v>
      </c>
      <c r="J102" s="65">
        <f t="shared" si="27"/>
        <v>4.957201214855611E-2</v>
      </c>
      <c r="K102" s="64">
        <f t="shared" si="28"/>
        <v>1565356</v>
      </c>
      <c r="L102" s="65">
        <f t="shared" si="29"/>
        <v>6.2950906550116592E-2</v>
      </c>
      <c r="M102" s="64">
        <f t="shared" si="30"/>
        <v>1962807</v>
      </c>
      <c r="N102" s="65">
        <f t="shared" ref="N102:N103" si="34">I102/$I$102</f>
        <v>1</v>
      </c>
    </row>
    <row r="103" spans="2:14" x14ac:dyDescent="0.25">
      <c r="B103" s="265"/>
      <c r="C103" s="268"/>
      <c r="D103" s="15" t="s">
        <v>44</v>
      </c>
      <c r="E103" s="16">
        <v>12031379</v>
      </c>
      <c r="F103" s="16">
        <v>4933821</v>
      </c>
      <c r="G103" s="16">
        <v>11523065</v>
      </c>
      <c r="H103" s="16">
        <v>12434677</v>
      </c>
      <c r="I103" s="16">
        <v>12699001</v>
      </c>
      <c r="J103" s="18">
        <f t="shared" si="27"/>
        <v>2.1257005710723309E-2</v>
      </c>
      <c r="K103" s="16">
        <f t="shared" si="28"/>
        <v>264324</v>
      </c>
      <c r="L103" s="18">
        <f t="shared" si="29"/>
        <v>5.5490064771461345E-2</v>
      </c>
      <c r="M103" s="16">
        <f t="shared" si="30"/>
        <v>667622</v>
      </c>
      <c r="N103" s="18">
        <f t="shared" si="34"/>
        <v>0.38316050881804664</v>
      </c>
    </row>
    <row r="104" spans="2:14" x14ac:dyDescent="0.25">
      <c r="B104" s="265"/>
      <c r="C104" s="268"/>
      <c r="D104" s="19" t="s">
        <v>45</v>
      </c>
      <c r="E104" s="20">
        <v>9230169</v>
      </c>
      <c r="F104" s="20">
        <v>2787605</v>
      </c>
      <c r="G104" s="20">
        <v>8074932</v>
      </c>
      <c r="H104" s="20">
        <v>8907531</v>
      </c>
      <c r="I104" s="20">
        <v>9180026</v>
      </c>
      <c r="J104" s="68">
        <f t="shared" si="27"/>
        <v>3.059152979652846E-2</v>
      </c>
      <c r="K104" s="20">
        <f t="shared" si="28"/>
        <v>272495</v>
      </c>
      <c r="L104" s="68">
        <f t="shared" si="29"/>
        <v>-5.4325115823989911E-3</v>
      </c>
      <c r="M104" s="20">
        <f t="shared" si="30"/>
        <v>-50143</v>
      </c>
      <c r="N104" s="68">
        <f>I104/$I$102</f>
        <v>0.27698426302375262</v>
      </c>
    </row>
    <row r="105" spans="2:14" x14ac:dyDescent="0.25">
      <c r="B105" s="265"/>
      <c r="C105" s="268"/>
      <c r="D105" s="19" t="s">
        <v>46</v>
      </c>
      <c r="E105" s="20">
        <v>212798</v>
      </c>
      <c r="F105" s="20">
        <v>83931</v>
      </c>
      <c r="G105" s="20">
        <v>150269</v>
      </c>
      <c r="H105" s="20">
        <v>162108</v>
      </c>
      <c r="I105" s="20">
        <v>176128</v>
      </c>
      <c r="J105" s="68">
        <f t="shared" si="27"/>
        <v>8.648555284131576E-2</v>
      </c>
      <c r="K105" s="20">
        <f t="shared" si="28"/>
        <v>14020</v>
      </c>
      <c r="L105" s="68">
        <f t="shared" si="29"/>
        <v>-0.17232304814894872</v>
      </c>
      <c r="M105" s="20">
        <f t="shared" si="30"/>
        <v>-36670</v>
      </c>
      <c r="N105" s="68">
        <f t="shared" ref="N105:N112" si="35">I105/$I$102</f>
        <v>5.314220708944343E-3</v>
      </c>
    </row>
    <row r="106" spans="2:14" x14ac:dyDescent="0.25">
      <c r="B106" s="265"/>
      <c r="C106" s="268"/>
      <c r="D106" s="19" t="s">
        <v>47</v>
      </c>
      <c r="E106" s="20">
        <v>768859</v>
      </c>
      <c r="F106" s="20">
        <v>361604</v>
      </c>
      <c r="G106" s="20">
        <v>921871</v>
      </c>
      <c r="H106" s="20">
        <v>963307</v>
      </c>
      <c r="I106" s="20">
        <v>1275215</v>
      </c>
      <c r="J106" s="68">
        <f t="shared" si="27"/>
        <v>0.32378878176946713</v>
      </c>
      <c r="K106" s="20">
        <f t="shared" si="28"/>
        <v>311908</v>
      </c>
      <c r="L106" s="68">
        <f t="shared" si="29"/>
        <v>0.65858109224188044</v>
      </c>
      <c r="M106" s="20">
        <f t="shared" si="30"/>
        <v>506356</v>
      </c>
      <c r="N106" s="68">
        <f t="shared" si="35"/>
        <v>3.8476414660681212E-2</v>
      </c>
    </row>
    <row r="107" spans="2:14" x14ac:dyDescent="0.25">
      <c r="B107" s="265"/>
      <c r="C107" s="268"/>
      <c r="D107" s="19" t="s">
        <v>48</v>
      </c>
      <c r="E107" s="20">
        <v>5031510</v>
      </c>
      <c r="F107" s="20">
        <v>1683280</v>
      </c>
      <c r="G107" s="20">
        <v>3942356</v>
      </c>
      <c r="H107" s="20">
        <v>4682492</v>
      </c>
      <c r="I107" s="20">
        <v>5282925</v>
      </c>
      <c r="J107" s="68">
        <f t="shared" si="27"/>
        <v>0.1282293701729762</v>
      </c>
      <c r="K107" s="20">
        <f t="shared" si="28"/>
        <v>600433</v>
      </c>
      <c r="L107" s="68">
        <f t="shared" si="29"/>
        <v>4.9968101027325851E-2</v>
      </c>
      <c r="M107" s="20">
        <f t="shared" si="30"/>
        <v>251415</v>
      </c>
      <c r="N107" s="68">
        <f t="shared" si="35"/>
        <v>0.15939901343795304</v>
      </c>
    </row>
    <row r="108" spans="2:14" x14ac:dyDescent="0.25">
      <c r="B108" s="265"/>
      <c r="C108" s="268"/>
      <c r="D108" s="19" t="s">
        <v>49</v>
      </c>
      <c r="E108" s="20">
        <v>123106</v>
      </c>
      <c r="F108" s="20">
        <v>72202</v>
      </c>
      <c r="G108" s="20">
        <v>125643</v>
      </c>
      <c r="H108" s="20">
        <v>136470</v>
      </c>
      <c r="I108" s="20">
        <v>138981</v>
      </c>
      <c r="J108" s="68">
        <f t="shared" si="27"/>
        <v>1.8399648274346037E-2</v>
      </c>
      <c r="K108" s="20">
        <f t="shared" si="28"/>
        <v>2511</v>
      </c>
      <c r="L108" s="68">
        <f t="shared" si="29"/>
        <v>0.1289539096388479</v>
      </c>
      <c r="M108" s="20">
        <f t="shared" si="30"/>
        <v>15875</v>
      </c>
      <c r="N108" s="68">
        <f t="shared" si="35"/>
        <v>4.1934031406124731E-3</v>
      </c>
    </row>
    <row r="109" spans="2:14" x14ac:dyDescent="0.25">
      <c r="B109" s="265"/>
      <c r="C109" s="268"/>
      <c r="D109" s="19" t="s">
        <v>50</v>
      </c>
      <c r="E109" s="20">
        <v>966565</v>
      </c>
      <c r="F109" s="20">
        <v>652394</v>
      </c>
      <c r="G109" s="20">
        <v>1207077</v>
      </c>
      <c r="H109" s="20">
        <v>1327472</v>
      </c>
      <c r="I109" s="20">
        <v>1355457</v>
      </c>
      <c r="J109" s="68">
        <f t="shared" si="27"/>
        <v>2.1081423939638633E-2</v>
      </c>
      <c r="K109" s="20">
        <f t="shared" si="28"/>
        <v>27985</v>
      </c>
      <c r="L109" s="68">
        <f t="shared" si="29"/>
        <v>0.40234438449561072</v>
      </c>
      <c r="M109" s="20">
        <f t="shared" si="30"/>
        <v>388892</v>
      </c>
      <c r="N109" s="68">
        <f t="shared" si="35"/>
        <v>4.089751578104317E-2</v>
      </c>
    </row>
    <row r="110" spans="2:14" x14ac:dyDescent="0.25">
      <c r="B110" s="265"/>
      <c r="C110" s="268"/>
      <c r="D110" s="19" t="s">
        <v>51</v>
      </c>
      <c r="E110" s="20">
        <v>454490</v>
      </c>
      <c r="F110" s="20">
        <v>312424</v>
      </c>
      <c r="G110" s="20">
        <v>489441</v>
      </c>
      <c r="H110" s="20">
        <v>523336</v>
      </c>
      <c r="I110" s="20">
        <v>529058</v>
      </c>
      <c r="J110" s="68">
        <f t="shared" si="27"/>
        <v>1.0933702248650867E-2</v>
      </c>
      <c r="K110" s="20">
        <f t="shared" si="28"/>
        <v>5722</v>
      </c>
      <c r="L110" s="68">
        <f t="shared" si="29"/>
        <v>0.16406961649321228</v>
      </c>
      <c r="M110" s="20">
        <f t="shared" si="30"/>
        <v>74568</v>
      </c>
      <c r="N110" s="68">
        <f t="shared" si="35"/>
        <v>1.5962998386586325E-2</v>
      </c>
    </row>
    <row r="111" spans="2:14" x14ac:dyDescent="0.25">
      <c r="B111" s="265"/>
      <c r="C111" s="268"/>
      <c r="D111" s="19" t="s">
        <v>52</v>
      </c>
      <c r="E111" s="20">
        <v>1707294</v>
      </c>
      <c r="F111" s="20">
        <v>651776</v>
      </c>
      <c r="G111" s="20">
        <v>1596976</v>
      </c>
      <c r="H111" s="20">
        <v>1728214</v>
      </c>
      <c r="I111" s="20">
        <v>1828241</v>
      </c>
      <c r="J111" s="22">
        <f t="shared" si="27"/>
        <v>5.7878827506315789E-2</v>
      </c>
      <c r="K111" s="20">
        <f t="shared" si="28"/>
        <v>100027</v>
      </c>
      <c r="L111" s="22">
        <f t="shared" si="29"/>
        <v>7.084134308443657E-2</v>
      </c>
      <c r="M111" s="20">
        <f t="shared" si="30"/>
        <v>120947</v>
      </c>
      <c r="N111" s="22">
        <f t="shared" si="35"/>
        <v>5.5162587340690371E-2</v>
      </c>
    </row>
    <row r="112" spans="2:14" x14ac:dyDescent="0.25">
      <c r="B112" s="265"/>
      <c r="C112" s="269"/>
      <c r="D112" s="23" t="s">
        <v>53</v>
      </c>
      <c r="E112" s="69">
        <v>653794</v>
      </c>
      <c r="F112" s="69">
        <v>271005</v>
      </c>
      <c r="G112" s="69">
        <v>555387</v>
      </c>
      <c r="H112" s="69">
        <v>711808</v>
      </c>
      <c r="I112" s="69">
        <v>677739</v>
      </c>
      <c r="J112" s="46">
        <f t="shared" si="27"/>
        <v>-4.7862625876640918E-2</v>
      </c>
      <c r="K112" s="69">
        <f t="shared" si="28"/>
        <v>-34069</v>
      </c>
      <c r="L112" s="46">
        <f t="shared" si="29"/>
        <v>3.6624686063194245E-2</v>
      </c>
      <c r="M112" s="69">
        <f t="shared" si="30"/>
        <v>23945</v>
      </c>
      <c r="N112" s="46">
        <f t="shared" si="35"/>
        <v>2.044907470168985E-2</v>
      </c>
    </row>
    <row r="113" spans="2:14" x14ac:dyDescent="0.25">
      <c r="B113" s="265"/>
      <c r="C113" s="270" t="s">
        <v>22</v>
      </c>
      <c r="D113" s="63" t="s">
        <v>43</v>
      </c>
      <c r="E113" s="73">
        <f t="shared" ref="E113:I123" si="36">E102/E80</f>
        <v>7.0315096790488729</v>
      </c>
      <c r="F113" s="73">
        <f t="shared" si="36"/>
        <v>5.8421478053191551</v>
      </c>
      <c r="G113" s="73">
        <f t="shared" si="36"/>
        <v>6.5956467419204126</v>
      </c>
      <c r="H113" s="73">
        <f t="shared" si="36"/>
        <v>6.6417133321330439</v>
      </c>
      <c r="I113" s="73">
        <f t="shared" si="36"/>
        <v>6.5816677155281207</v>
      </c>
      <c r="J113" s="65">
        <f t="shared" si="27"/>
        <v>-9.0406817642096904E-3</v>
      </c>
      <c r="K113" s="73">
        <f t="shared" ref="K113:K114" si="37">(I113-H113)</f>
        <v>-6.0045616604923246E-2</v>
      </c>
      <c r="L113" s="65">
        <f t="shared" si="29"/>
        <v>-6.3975160961678545E-2</v>
      </c>
      <c r="M113" s="73">
        <f t="shared" ref="M113:M114" si="38">(I113-E113)</f>
        <v>-0.44984196352075223</v>
      </c>
      <c r="N113" s="65"/>
    </row>
    <row r="114" spans="2:14" x14ac:dyDescent="0.25">
      <c r="B114" s="265"/>
      <c r="C114" s="271"/>
      <c r="D114" s="26" t="s">
        <v>44</v>
      </c>
      <c r="E114" s="37">
        <f t="shared" si="36"/>
        <v>7.419815358429128</v>
      </c>
      <c r="F114" s="37">
        <f t="shared" si="36"/>
        <v>6.4332677465664743</v>
      </c>
      <c r="G114" s="37">
        <f t="shared" si="36"/>
        <v>7.1881054773516384</v>
      </c>
      <c r="H114" s="37">
        <f t="shared" si="36"/>
        <v>7.2019869544215611</v>
      </c>
      <c r="I114" s="37">
        <f t="shared" si="36"/>
        <v>7.1364993784575406</v>
      </c>
      <c r="J114" s="80">
        <f t="shared" si="27"/>
        <v>-9.0929873073173351E-3</v>
      </c>
      <c r="K114" s="37">
        <f t="shared" si="37"/>
        <v>-6.548757596402055E-2</v>
      </c>
      <c r="L114" s="80">
        <f t="shared" si="29"/>
        <v>-3.8183696801798783E-2</v>
      </c>
      <c r="M114" s="37">
        <f t="shared" si="38"/>
        <v>-0.28331597997158742</v>
      </c>
      <c r="N114" s="38"/>
    </row>
    <row r="115" spans="2:14" x14ac:dyDescent="0.25">
      <c r="B115" s="265"/>
      <c r="C115" s="271"/>
      <c r="D115" s="4" t="s">
        <v>45</v>
      </c>
      <c r="E115" s="41">
        <f>E104/E82</f>
        <v>7.7560078550199272</v>
      </c>
      <c r="F115" s="41">
        <f t="shared" si="36"/>
        <v>6.7430691117384249</v>
      </c>
      <c r="G115" s="41">
        <f t="shared" si="36"/>
        <v>7.1168728153440188</v>
      </c>
      <c r="H115" s="41">
        <f>H104/H82</f>
        <v>7.3715932102959467</v>
      </c>
      <c r="I115" s="41">
        <f>I104/I82</f>
        <v>7.2148858864499639</v>
      </c>
      <c r="J115" s="81">
        <f t="shared" si="27"/>
        <v>-2.1258270685244662E-2</v>
      </c>
      <c r="K115" s="41">
        <f>(I115-H115)</f>
        <v>-0.15670732384598285</v>
      </c>
      <c r="L115" s="81">
        <f t="shared" si="29"/>
        <v>-6.9768104762778504E-2</v>
      </c>
      <c r="M115" s="41">
        <f>(I115-E115)</f>
        <v>-0.54112196856996331</v>
      </c>
      <c r="N115" s="75"/>
    </row>
    <row r="116" spans="2:14" x14ac:dyDescent="0.25">
      <c r="B116" s="265"/>
      <c r="C116" s="271"/>
      <c r="D116" s="4" t="s">
        <v>46</v>
      </c>
      <c r="E116" s="41">
        <f t="shared" ref="E116:E123" si="39">E105/E83</f>
        <v>5.1339718690438856</v>
      </c>
      <c r="F116" s="41">
        <f t="shared" si="36"/>
        <v>4.7466915507295555</v>
      </c>
      <c r="G116" s="41">
        <f t="shared" si="36"/>
        <v>4.5431430644576132</v>
      </c>
      <c r="H116" s="41">
        <f t="shared" si="36"/>
        <v>3.5492402679861628</v>
      </c>
      <c r="I116" s="41">
        <f t="shared" si="36"/>
        <v>4.4865374328145302</v>
      </c>
      <c r="J116" s="81">
        <f t="shared" si="27"/>
        <v>0.26408388670744731</v>
      </c>
      <c r="K116" s="41">
        <f t="shared" ref="K116:K123" si="40">(I116-H116)</f>
        <v>0.93729716482836745</v>
      </c>
      <c r="L116" s="81">
        <f t="shared" si="29"/>
        <v>-0.12610790490169344</v>
      </c>
      <c r="M116" s="41">
        <f t="shared" ref="M116:M123" si="41">(I116-E116)</f>
        <v>-0.64743443622935537</v>
      </c>
      <c r="N116" s="75"/>
    </row>
    <row r="117" spans="2:14" x14ac:dyDescent="0.25">
      <c r="B117" s="265"/>
      <c r="C117" s="271"/>
      <c r="D117" s="4" t="s">
        <v>47</v>
      </c>
      <c r="E117" s="41">
        <f t="shared" si="39"/>
        <v>6.083707865168539</v>
      </c>
      <c r="F117" s="41">
        <f t="shared" si="36"/>
        <v>5.9463583891072336</v>
      </c>
      <c r="G117" s="41">
        <f t="shared" si="36"/>
        <v>6.2729808994345362</v>
      </c>
      <c r="H117" s="41">
        <f t="shared" si="36"/>
        <v>5.7564133974722882</v>
      </c>
      <c r="I117" s="41">
        <f t="shared" si="36"/>
        <v>5.8961027552119694</v>
      </c>
      <c r="J117" s="81">
        <f t="shared" si="27"/>
        <v>2.4266734873666485E-2</v>
      </c>
      <c r="K117" s="41">
        <f t="shared" si="40"/>
        <v>0.13968935773968116</v>
      </c>
      <c r="L117" s="81">
        <f t="shared" si="29"/>
        <v>-3.0837297601135294E-2</v>
      </c>
      <c r="M117" s="41">
        <f t="shared" si="41"/>
        <v>-0.18760510995656965</v>
      </c>
      <c r="N117" s="75"/>
    </row>
    <row r="118" spans="2:14" x14ac:dyDescent="0.25">
      <c r="B118" s="265"/>
      <c r="C118" s="271"/>
      <c r="D118" s="4" t="s">
        <v>48</v>
      </c>
      <c r="E118" s="41">
        <f t="shared" si="39"/>
        <v>6.895256445746643</v>
      </c>
      <c r="F118" s="41">
        <f t="shared" si="36"/>
        <v>5.4290072987521487</v>
      </c>
      <c r="G118" s="41">
        <f t="shared" si="36"/>
        <v>6.0733387252070097</v>
      </c>
      <c r="H118" s="41">
        <f t="shared" si="36"/>
        <v>6.3680602304609355</v>
      </c>
      <c r="I118" s="41">
        <f t="shared" si="36"/>
        <v>6.2413829768381506</v>
      </c>
      <c r="J118" s="81">
        <f t="shared" si="27"/>
        <v>-1.9892596652405725E-2</v>
      </c>
      <c r="K118" s="41">
        <f t="shared" si="40"/>
        <v>-0.12667725362278492</v>
      </c>
      <c r="L118" s="81">
        <f t="shared" si="29"/>
        <v>-9.4829463422181459E-2</v>
      </c>
      <c r="M118" s="41">
        <f t="shared" si="41"/>
        <v>-0.65387346890849241</v>
      </c>
      <c r="N118" s="75"/>
    </row>
    <row r="119" spans="2:14" x14ac:dyDescent="0.25">
      <c r="B119" s="265"/>
      <c r="C119" s="271"/>
      <c r="D119" s="4" t="s">
        <v>49</v>
      </c>
      <c r="E119" s="41">
        <f t="shared" si="39"/>
        <v>2.4562250598563447</v>
      </c>
      <c r="F119" s="41">
        <f t="shared" si="36"/>
        <v>2.4982526556174527</v>
      </c>
      <c r="G119" s="41">
        <f t="shared" si="36"/>
        <v>2.7125585612815475</v>
      </c>
      <c r="H119" s="41">
        <f t="shared" si="36"/>
        <v>2.5474128275965056</v>
      </c>
      <c r="I119" s="41">
        <f t="shared" si="36"/>
        <v>2.664513036809816</v>
      </c>
      <c r="J119" s="81">
        <f t="shared" si="27"/>
        <v>4.5968289059686862E-2</v>
      </c>
      <c r="K119" s="41">
        <f t="shared" si="40"/>
        <v>0.11710020921331044</v>
      </c>
      <c r="L119" s="81">
        <f t="shared" si="29"/>
        <v>8.4800037406040252E-2</v>
      </c>
      <c r="M119" s="41">
        <f t="shared" si="41"/>
        <v>0.20828797695347134</v>
      </c>
      <c r="N119" s="75"/>
    </row>
    <row r="120" spans="2:14" x14ac:dyDescent="0.25">
      <c r="B120" s="265"/>
      <c r="C120" s="271"/>
      <c r="D120" s="4" t="s">
        <v>50</v>
      </c>
      <c r="E120" s="41">
        <f t="shared" si="39"/>
        <v>7.367504363799898</v>
      </c>
      <c r="F120" s="41">
        <f t="shared" si="36"/>
        <v>6.9314393174743154</v>
      </c>
      <c r="G120" s="41">
        <f t="shared" si="36"/>
        <v>6.6701129481455288</v>
      </c>
      <c r="H120" s="41">
        <f t="shared" si="36"/>
        <v>5.715579858345353</v>
      </c>
      <c r="I120" s="41">
        <f t="shared" si="36"/>
        <v>6.1379833447296805</v>
      </c>
      <c r="J120" s="81">
        <f t="shared" si="27"/>
        <v>7.3903872722130393E-2</v>
      </c>
      <c r="K120" s="41">
        <f t="shared" si="40"/>
        <v>0.42240348638432756</v>
      </c>
      <c r="L120" s="81">
        <f t="shared" si="29"/>
        <v>-0.16688432858098423</v>
      </c>
      <c r="M120" s="41">
        <f t="shared" si="41"/>
        <v>-1.2295210190702175</v>
      </c>
      <c r="N120" s="75"/>
    </row>
    <row r="121" spans="2:14" x14ac:dyDescent="0.25">
      <c r="B121" s="265"/>
      <c r="C121" s="271"/>
      <c r="D121" s="4" t="s">
        <v>51</v>
      </c>
      <c r="E121" s="41">
        <f t="shared" si="39"/>
        <v>2.2782367212720311</v>
      </c>
      <c r="F121" s="41">
        <f t="shared" si="36"/>
        <v>2.1390113651923865</v>
      </c>
      <c r="G121" s="41">
        <f t="shared" si="36"/>
        <v>2.385585330902781</v>
      </c>
      <c r="H121" s="41">
        <f t="shared" si="36"/>
        <v>2.3947797118957408</v>
      </c>
      <c r="I121" s="41">
        <f t="shared" si="36"/>
        <v>2.3384605864516756</v>
      </c>
      <c r="J121" s="81">
        <f t="shared" si="27"/>
        <v>-2.3517455557313882E-2</v>
      </c>
      <c r="K121" s="41">
        <f t="shared" si="40"/>
        <v>-5.6319125444065143E-2</v>
      </c>
      <c r="L121" s="81">
        <f t="shared" si="29"/>
        <v>2.6434419486496274E-2</v>
      </c>
      <c r="M121" s="41">
        <f t="shared" si="41"/>
        <v>6.0223865179644509E-2</v>
      </c>
      <c r="N121" s="75"/>
    </row>
    <row r="122" spans="2:14" x14ac:dyDescent="0.25">
      <c r="B122" s="265"/>
      <c r="C122" s="271"/>
      <c r="D122" s="4" t="s">
        <v>52</v>
      </c>
      <c r="E122" s="41">
        <f t="shared" si="39"/>
        <v>7.4473020719738274</v>
      </c>
      <c r="F122" s="41">
        <f t="shared" si="36"/>
        <v>5.4061478741228584</v>
      </c>
      <c r="G122" s="41">
        <f t="shared" si="36"/>
        <v>6.8295870539532659</v>
      </c>
      <c r="H122" s="41">
        <f t="shared" si="36"/>
        <v>6.7919057425369029</v>
      </c>
      <c r="I122" s="41">
        <f t="shared" si="36"/>
        <v>6.9115416603659456</v>
      </c>
      <c r="J122" s="31">
        <f t="shared" si="27"/>
        <v>1.7614484411904829E-2</v>
      </c>
      <c r="K122" s="41">
        <f t="shared" si="40"/>
        <v>0.1196359178290427</v>
      </c>
      <c r="L122" s="31">
        <f t="shared" si="29"/>
        <v>-7.1940201489085642E-2</v>
      </c>
      <c r="M122" s="41">
        <f t="shared" si="41"/>
        <v>-0.53576041160788179</v>
      </c>
      <c r="N122" s="42"/>
    </row>
    <row r="123" spans="2:14" x14ac:dyDescent="0.25">
      <c r="B123" s="265"/>
      <c r="C123" s="272"/>
      <c r="D123" s="32" t="s">
        <v>53</v>
      </c>
      <c r="E123" s="77">
        <f t="shared" si="39"/>
        <v>5.6781046177362064</v>
      </c>
      <c r="F123" s="77">
        <f t="shared" si="36"/>
        <v>4.3011204926358557</v>
      </c>
      <c r="G123" s="77">
        <f t="shared" si="36"/>
        <v>5.4940942545109213</v>
      </c>
      <c r="H123" s="77">
        <f t="shared" si="36"/>
        <v>6.3357425143304731</v>
      </c>
      <c r="I123" s="77">
        <f t="shared" si="36"/>
        <v>5.7398539923439138</v>
      </c>
      <c r="J123" s="72">
        <f t="shared" si="27"/>
        <v>-9.4051884311704748E-2</v>
      </c>
      <c r="K123" s="77">
        <f t="shared" si="40"/>
        <v>-0.59588852198655928</v>
      </c>
      <c r="L123" s="72">
        <f t="shared" si="29"/>
        <v>1.087499769110023E-2</v>
      </c>
      <c r="M123" s="77">
        <f t="shared" si="41"/>
        <v>6.1749374607707352E-2</v>
      </c>
      <c r="N123" s="55"/>
    </row>
    <row r="124" spans="2:14" x14ac:dyDescent="0.25">
      <c r="B124" s="265"/>
      <c r="C124" s="273" t="s">
        <v>34</v>
      </c>
      <c r="D124" s="63" t="s">
        <v>43</v>
      </c>
      <c r="E124" s="65">
        <v>0.70701731137740464</v>
      </c>
      <c r="F124" s="65">
        <v>0.44568974639475639</v>
      </c>
      <c r="G124" s="65">
        <v>0.69370284560926421</v>
      </c>
      <c r="H124" s="65">
        <v>0.75365809475484535</v>
      </c>
      <c r="I124" s="65">
        <v>0.77703989386438088</v>
      </c>
      <c r="J124" s="65">
        <f t="shared" si="27"/>
        <v>3.1024411828471488E-2</v>
      </c>
      <c r="K124" s="73">
        <f t="shared" ref="K124:K125" si="42">(I124-H124)*100</f>
        <v>2.3381799109535528</v>
      </c>
      <c r="L124" s="65">
        <f t="shared" si="29"/>
        <v>9.9039417225242898E-2</v>
      </c>
      <c r="M124" s="73">
        <f t="shared" ref="M124:M125" si="43">(I124-E124)*100</f>
        <v>7.0022582486976237</v>
      </c>
      <c r="N124" s="65"/>
    </row>
    <row r="125" spans="2:14" x14ac:dyDescent="0.25">
      <c r="B125" s="265"/>
      <c r="C125" s="274"/>
      <c r="D125" s="15" t="s">
        <v>44</v>
      </c>
      <c r="E125" s="18">
        <v>0.77310791156659209</v>
      </c>
      <c r="F125" s="18">
        <v>0.51682275091455487</v>
      </c>
      <c r="G125" s="18">
        <v>0.78263093457818245</v>
      </c>
      <c r="H125" s="18">
        <v>0.812355029078623</v>
      </c>
      <c r="I125" s="18">
        <v>0.81562784970354407</v>
      </c>
      <c r="J125" s="18">
        <f t="shared" si="27"/>
        <v>4.0288057656676646E-3</v>
      </c>
      <c r="K125" s="44">
        <f t="shared" si="42"/>
        <v>0.3272820624921069</v>
      </c>
      <c r="L125" s="18">
        <f t="shared" si="29"/>
        <v>5.4998710400972817E-2</v>
      </c>
      <c r="M125" s="44">
        <f t="shared" si="43"/>
        <v>4.2519938136951989</v>
      </c>
      <c r="N125" s="18"/>
    </row>
    <row r="126" spans="2:14" x14ac:dyDescent="0.25">
      <c r="B126" s="265"/>
      <c r="C126" s="274"/>
      <c r="D126" s="19" t="s">
        <v>45</v>
      </c>
      <c r="E126" s="68">
        <v>0.67194391416688815</v>
      </c>
      <c r="F126" s="68">
        <v>0.36264991024834109</v>
      </c>
      <c r="G126" s="68">
        <v>0.63357626251039234</v>
      </c>
      <c r="H126" s="68">
        <v>0.71117557732166181</v>
      </c>
      <c r="I126" s="68">
        <v>0.72482636983505433</v>
      </c>
      <c r="J126" s="68">
        <f t="shared" si="27"/>
        <v>1.9194686865938726E-2</v>
      </c>
      <c r="K126" s="45">
        <f>(I126-H126)*100</f>
        <v>1.3650792513392518</v>
      </c>
      <c r="L126" s="68">
        <f t="shared" si="29"/>
        <v>7.8700698902426591E-2</v>
      </c>
      <c r="M126" s="45">
        <f>(I126-E126)*100</f>
        <v>5.2882455668166184</v>
      </c>
      <c r="N126" s="68"/>
    </row>
    <row r="127" spans="2:14" x14ac:dyDescent="0.25">
      <c r="B127" s="265"/>
      <c r="C127" s="274"/>
      <c r="D127" s="19" t="s">
        <v>46</v>
      </c>
      <c r="E127" s="68">
        <v>0.56532365614821822</v>
      </c>
      <c r="F127" s="68">
        <v>0.38228997759032196</v>
      </c>
      <c r="G127" s="68">
        <v>0.52771885711074895</v>
      </c>
      <c r="H127" s="68">
        <v>0.54037981392651069</v>
      </c>
      <c r="I127" s="68">
        <v>0.58481256433243678</v>
      </c>
      <c r="J127" s="68">
        <f t="shared" si="27"/>
        <v>8.2225037391882916E-2</v>
      </c>
      <c r="K127" s="45">
        <f t="shared" ref="K127:K134" si="44">(I127-H127)*100</f>
        <v>4.4432750405926091</v>
      </c>
      <c r="L127" s="68">
        <f t="shared" si="29"/>
        <v>3.447389468363049E-2</v>
      </c>
      <c r="M127" s="45">
        <f t="shared" ref="M127:M134" si="45">(I127-E127)*100</f>
        <v>1.9488908184218556</v>
      </c>
      <c r="N127" s="68"/>
    </row>
    <row r="128" spans="2:14" x14ac:dyDescent="0.25">
      <c r="B128" s="265"/>
      <c r="C128" s="274"/>
      <c r="D128" s="19" t="s">
        <v>47</v>
      </c>
      <c r="E128" s="68">
        <v>0.5655953449366623</v>
      </c>
      <c r="F128" s="68">
        <v>0.27315193908537416</v>
      </c>
      <c r="G128" s="68">
        <v>0.60501815308444928</v>
      </c>
      <c r="H128" s="68">
        <v>0.6586696515018079</v>
      </c>
      <c r="I128" s="68">
        <v>0.86343914491279716</v>
      </c>
      <c r="J128" s="68">
        <f t="shared" si="27"/>
        <v>0.31088344960801217</v>
      </c>
      <c r="K128" s="45">
        <f t="shared" si="44"/>
        <v>20.476949341098926</v>
      </c>
      <c r="L128" s="68">
        <f t="shared" si="29"/>
        <v>0.52660228313846646</v>
      </c>
      <c r="M128" s="45">
        <f t="shared" si="45"/>
        <v>29.784379997613485</v>
      </c>
      <c r="N128" s="68"/>
    </row>
    <row r="129" spans="2:14" x14ac:dyDescent="0.25">
      <c r="B129" s="265"/>
      <c r="C129" s="274"/>
      <c r="D129" s="19" t="s">
        <v>48</v>
      </c>
      <c r="E129" s="68">
        <v>0.70622481583310359</v>
      </c>
      <c r="F129" s="68">
        <v>0.47934435005965892</v>
      </c>
      <c r="G129" s="68">
        <v>0.6450154964804673</v>
      </c>
      <c r="H129" s="68">
        <v>0.73061856387528545</v>
      </c>
      <c r="I129" s="68">
        <v>0.78745635614340947</v>
      </c>
      <c r="J129" s="68">
        <f t="shared" si="27"/>
        <v>7.7794070775658586E-2</v>
      </c>
      <c r="K129" s="45">
        <f t="shared" si="44"/>
        <v>5.6837792268124021</v>
      </c>
      <c r="L129" s="68">
        <f t="shared" si="29"/>
        <v>0.11502221175063143</v>
      </c>
      <c r="M129" s="45">
        <f t="shared" si="45"/>
        <v>8.1231540310305874</v>
      </c>
      <c r="N129" s="68"/>
    </row>
    <row r="130" spans="2:14" x14ac:dyDescent="0.25">
      <c r="B130" s="265"/>
      <c r="C130" s="274"/>
      <c r="D130" s="19" t="s">
        <v>49</v>
      </c>
      <c r="E130" s="68">
        <v>0.52122921112353082</v>
      </c>
      <c r="F130" s="68">
        <v>0.41298404164045072</v>
      </c>
      <c r="G130" s="68">
        <v>0.57628587940666542</v>
      </c>
      <c r="H130" s="68">
        <v>0.61673829634349708</v>
      </c>
      <c r="I130" s="68">
        <v>0.61644674103479635</v>
      </c>
      <c r="J130" s="68">
        <f t="shared" si="27"/>
        <v>-4.7273748108278557E-4</v>
      </c>
      <c r="K130" s="45">
        <f t="shared" si="44"/>
        <v>-2.9155530870073054E-2</v>
      </c>
      <c r="L130" s="68">
        <f t="shared" si="29"/>
        <v>0.18267880594416464</v>
      </c>
      <c r="M130" s="45">
        <f t="shared" si="45"/>
        <v>9.5217529911265526</v>
      </c>
      <c r="N130" s="68"/>
    </row>
    <row r="131" spans="2:14" x14ac:dyDescent="0.25">
      <c r="B131" s="265"/>
      <c r="C131" s="274"/>
      <c r="D131" s="19" t="s">
        <v>50</v>
      </c>
      <c r="E131" s="68">
        <v>0.70192823021407191</v>
      </c>
      <c r="F131" s="68">
        <v>0.69704011650207431</v>
      </c>
      <c r="G131" s="68">
        <v>0.80824085246226551</v>
      </c>
      <c r="H131" s="68">
        <v>0.82992623972651558</v>
      </c>
      <c r="I131" s="68">
        <v>0.84347306618875606</v>
      </c>
      <c r="J131" s="68">
        <f t="shared" si="27"/>
        <v>1.6322928248062807E-2</v>
      </c>
      <c r="K131" s="45">
        <f t="shared" si="44"/>
        <v>1.354682646224048</v>
      </c>
      <c r="L131" s="68">
        <f t="shared" si="29"/>
        <v>0.20165143654575091</v>
      </c>
      <c r="M131" s="45">
        <f t="shared" si="45"/>
        <v>14.154483597468415</v>
      </c>
      <c r="N131" s="68"/>
    </row>
    <row r="132" spans="2:14" x14ac:dyDescent="0.25">
      <c r="B132" s="265"/>
      <c r="C132" s="274"/>
      <c r="D132" s="19" t="s">
        <v>51</v>
      </c>
      <c r="E132" s="68">
        <v>0.50640852077546272</v>
      </c>
      <c r="F132" s="68">
        <v>0.41520788036977774</v>
      </c>
      <c r="G132" s="68">
        <v>0.54945401598828891</v>
      </c>
      <c r="H132" s="68">
        <v>0.5646314503869504</v>
      </c>
      <c r="I132" s="68">
        <v>0.58112378556796151</v>
      </c>
      <c r="J132" s="68">
        <f t="shared" si="27"/>
        <v>2.9209026825743889E-2</v>
      </c>
      <c r="K132" s="45">
        <f t="shared" si="44"/>
        <v>1.649233518101112</v>
      </c>
      <c r="L132" s="68">
        <f t="shared" si="29"/>
        <v>0.14753950956055673</v>
      </c>
      <c r="M132" s="45">
        <f t="shared" si="45"/>
        <v>7.4715264792498797</v>
      </c>
      <c r="N132" s="68"/>
    </row>
    <row r="133" spans="2:14" x14ac:dyDescent="0.25">
      <c r="B133" s="265"/>
      <c r="C133" s="274"/>
      <c r="D133" s="19" t="s">
        <v>52</v>
      </c>
      <c r="E133" s="68">
        <v>0.74189530952608573</v>
      </c>
      <c r="F133" s="68">
        <v>0.46256676522062506</v>
      </c>
      <c r="G133" s="68">
        <v>0.74556273792305605</v>
      </c>
      <c r="H133" s="68">
        <v>0.8148293785055013</v>
      </c>
      <c r="I133" s="68">
        <v>0.84975772547798378</v>
      </c>
      <c r="J133" s="68">
        <f t="shared" si="27"/>
        <v>4.2865841480268507E-2</v>
      </c>
      <c r="K133" s="45">
        <f t="shared" si="44"/>
        <v>3.4928346972482482</v>
      </c>
      <c r="L133" s="68">
        <f t="shared" si="29"/>
        <v>0.14538765047699154</v>
      </c>
      <c r="M133" s="45">
        <f t="shared" si="45"/>
        <v>10.786241595189805</v>
      </c>
      <c r="N133" s="22"/>
    </row>
    <row r="134" spans="2:14" x14ac:dyDescent="0.25">
      <c r="B134" s="265"/>
      <c r="C134" s="275"/>
      <c r="D134" s="23" t="s">
        <v>53</v>
      </c>
      <c r="E134" s="68">
        <v>0.57878978884336585</v>
      </c>
      <c r="F134" s="68">
        <v>0.28895980653911441</v>
      </c>
      <c r="G134" s="68">
        <v>0.5161195893993209</v>
      </c>
      <c r="H134" s="68">
        <v>0.69323080099493761</v>
      </c>
      <c r="I134" s="68">
        <v>0.65381020047289262</v>
      </c>
      <c r="J134" s="68">
        <f t="shared" si="27"/>
        <v>-5.6865044752004379E-2</v>
      </c>
      <c r="K134" s="45">
        <f t="shared" si="44"/>
        <v>-3.9420600522044991</v>
      </c>
      <c r="L134" s="68">
        <f t="shared" si="29"/>
        <v>0.12961599025346504</v>
      </c>
      <c r="M134" s="45">
        <f t="shared" si="45"/>
        <v>7.5020411629526773</v>
      </c>
      <c r="N134" s="46"/>
    </row>
    <row r="135" spans="2:14" x14ac:dyDescent="0.25">
      <c r="B135" s="265"/>
      <c r="C135" s="276" t="s">
        <v>37</v>
      </c>
      <c r="D135" s="63" t="s">
        <v>43</v>
      </c>
      <c r="E135" s="64">
        <v>132045</v>
      </c>
      <c r="F135" s="64">
        <v>116770</v>
      </c>
      <c r="G135" s="64">
        <v>125073</v>
      </c>
      <c r="H135" s="64">
        <v>381177</v>
      </c>
      <c r="I135" s="64">
        <v>384777</v>
      </c>
      <c r="J135" s="65">
        <f t="shared" si="27"/>
        <v>9.4444313271786484E-3</v>
      </c>
      <c r="K135" s="64">
        <f t="shared" ref="K135:K136" si="46">I135-H135</f>
        <v>3600</v>
      </c>
      <c r="L135" s="65">
        <f t="shared" si="29"/>
        <v>1.9139838691355218</v>
      </c>
      <c r="M135" s="64">
        <f t="shared" ref="M135:M136" si="47">I135-E135</f>
        <v>252732</v>
      </c>
      <c r="N135" s="65">
        <f>I135/$I$135</f>
        <v>1</v>
      </c>
    </row>
    <row r="136" spans="2:14" x14ac:dyDescent="0.25">
      <c r="B136" s="265"/>
      <c r="C136" s="271"/>
      <c r="D136" s="26" t="s">
        <v>44</v>
      </c>
      <c r="E136" s="27">
        <v>46594</v>
      </c>
      <c r="F136" s="27">
        <v>28505</v>
      </c>
      <c r="G136" s="27">
        <v>44080.272727272728</v>
      </c>
      <c r="H136" s="27">
        <v>45833.272727272728</v>
      </c>
      <c r="I136" s="27">
        <v>46476</v>
      </c>
      <c r="J136" s="36">
        <f t="shared" si="27"/>
        <v>1.4023159038887956E-2</v>
      </c>
      <c r="K136" s="27">
        <f t="shared" si="46"/>
        <v>642.72727272727207</v>
      </c>
      <c r="L136" s="36">
        <f t="shared" si="29"/>
        <v>-2.5325149160836391E-3</v>
      </c>
      <c r="M136" s="27">
        <f t="shared" si="47"/>
        <v>-118</v>
      </c>
      <c r="N136" s="38">
        <f t="shared" ref="N136:N145" si="48">I136/$I$135</f>
        <v>0.12078684536757654</v>
      </c>
    </row>
    <row r="137" spans="2:14" x14ac:dyDescent="0.25">
      <c r="B137" s="265"/>
      <c r="C137" s="271"/>
      <c r="D137" s="4" t="s">
        <v>45</v>
      </c>
      <c r="E137" s="29">
        <v>41131.545454545456</v>
      </c>
      <c r="F137" s="29">
        <v>22970.363636363636</v>
      </c>
      <c r="G137" s="29">
        <v>38143.090909090912</v>
      </c>
      <c r="H137" s="29">
        <v>37499.818181818184</v>
      </c>
      <c r="I137" s="29">
        <v>37807</v>
      </c>
      <c r="J137" s="74">
        <f>I137/H137-1</f>
        <v>8.1915548681448236E-3</v>
      </c>
      <c r="K137" s="29">
        <f>I137-H137</f>
        <v>307.1818181818162</v>
      </c>
      <c r="L137" s="74">
        <f>I137/E137-1</f>
        <v>-8.0827146605016775E-2</v>
      </c>
      <c r="M137" s="29">
        <f>I137-E137</f>
        <v>-3324.5454545454559</v>
      </c>
      <c r="N137" s="75">
        <f t="shared" si="48"/>
        <v>9.8256912445390449E-2</v>
      </c>
    </row>
    <row r="138" spans="2:14" x14ac:dyDescent="0.25">
      <c r="B138" s="265"/>
      <c r="C138" s="271"/>
      <c r="D138" s="4" t="s">
        <v>46</v>
      </c>
      <c r="E138" s="29">
        <v>1127</v>
      </c>
      <c r="F138" s="29">
        <v>656.5454545454545</v>
      </c>
      <c r="G138" s="29">
        <v>852.36363636363637</v>
      </c>
      <c r="H138" s="29">
        <v>898.4545454545455</v>
      </c>
      <c r="I138" s="29">
        <v>898.81818181818187</v>
      </c>
      <c r="J138" s="74">
        <f t="shared" ref="J138:J145" si="49">I138/H138-1</f>
        <v>4.0473540422958365E-4</v>
      </c>
      <c r="K138" s="29">
        <f t="shared" ref="K138:K145" si="50">I138-H138</f>
        <v>0.36363636363637397</v>
      </c>
      <c r="L138" s="74">
        <f t="shared" ref="L138:L145" si="51">I138/E138-1</f>
        <v>-0.20246833911430184</v>
      </c>
      <c r="M138" s="29">
        <f t="shared" ref="M138:M145" si="52">I138-E138</f>
        <v>-228.18181818181813</v>
      </c>
      <c r="N138" s="75">
        <f t="shared" si="48"/>
        <v>2.3359457083406282E-3</v>
      </c>
    </row>
    <row r="139" spans="2:14" x14ac:dyDescent="0.25">
      <c r="B139" s="265"/>
      <c r="C139" s="271"/>
      <c r="D139" s="4" t="s">
        <v>47</v>
      </c>
      <c r="E139" s="29">
        <v>4070</v>
      </c>
      <c r="F139" s="29">
        <v>3961.6363636363635</v>
      </c>
      <c r="G139" s="29">
        <v>4562</v>
      </c>
      <c r="H139" s="29">
        <v>4380</v>
      </c>
      <c r="I139" s="29">
        <v>4409.272727272727</v>
      </c>
      <c r="J139" s="74">
        <f t="shared" si="49"/>
        <v>6.6832710668327522E-3</v>
      </c>
      <c r="K139" s="29">
        <f t="shared" si="50"/>
        <v>29.272727272727025</v>
      </c>
      <c r="L139" s="74">
        <f t="shared" si="51"/>
        <v>8.335939245030155E-2</v>
      </c>
      <c r="M139" s="29">
        <f t="shared" si="52"/>
        <v>339.27272727272702</v>
      </c>
      <c r="N139" s="75">
        <f t="shared" si="48"/>
        <v>1.1459293895614153E-2</v>
      </c>
    </row>
    <row r="140" spans="2:14" x14ac:dyDescent="0.25">
      <c r="B140" s="265"/>
      <c r="C140" s="271"/>
      <c r="D140" s="4" t="s">
        <v>48</v>
      </c>
      <c r="E140" s="29">
        <v>21332.272727272728</v>
      </c>
      <c r="F140" s="29">
        <v>10485.363636363636</v>
      </c>
      <c r="G140" s="29">
        <v>18300.272727272728</v>
      </c>
      <c r="H140" s="29">
        <v>19188.909090909092</v>
      </c>
      <c r="I140" s="29">
        <v>20025.454545454544</v>
      </c>
      <c r="J140" s="74">
        <f t="shared" si="49"/>
        <v>4.3595258624773647E-2</v>
      </c>
      <c r="K140" s="29">
        <f t="shared" si="50"/>
        <v>836.54545454545223</v>
      </c>
      <c r="L140" s="74">
        <f t="shared" si="51"/>
        <v>-6.1260147876670112E-2</v>
      </c>
      <c r="M140" s="29">
        <f t="shared" si="52"/>
        <v>-1306.8181818181838</v>
      </c>
      <c r="N140" s="75">
        <f t="shared" si="48"/>
        <v>5.2044312797944116E-2</v>
      </c>
    </row>
    <row r="141" spans="2:14" x14ac:dyDescent="0.25">
      <c r="B141" s="265"/>
      <c r="C141" s="271"/>
      <c r="D141" s="4" t="s">
        <v>49</v>
      </c>
      <c r="E141" s="29">
        <v>707.4545454545455</v>
      </c>
      <c r="F141" s="29">
        <v>523.18181818181813</v>
      </c>
      <c r="G141" s="29">
        <v>652.63636363636363</v>
      </c>
      <c r="H141" s="29">
        <v>662.5454545454545</v>
      </c>
      <c r="I141" s="29">
        <v>673</v>
      </c>
      <c r="J141" s="74">
        <f t="shared" si="49"/>
        <v>1.577936333699248E-2</v>
      </c>
      <c r="K141" s="29">
        <f t="shared" si="50"/>
        <v>10.454545454545496</v>
      </c>
      <c r="L141" s="74">
        <f t="shared" si="51"/>
        <v>-4.8702133127730751E-2</v>
      </c>
      <c r="M141" s="29">
        <f t="shared" si="52"/>
        <v>-34.454545454545496</v>
      </c>
      <c r="N141" s="75">
        <f t="shared" si="48"/>
        <v>1.7490650428689865E-3</v>
      </c>
    </row>
    <row r="142" spans="2:14" x14ac:dyDescent="0.25">
      <c r="B142" s="265"/>
      <c r="C142" s="271"/>
      <c r="D142" s="4" t="s">
        <v>50</v>
      </c>
      <c r="E142" s="29">
        <v>4122.818181818182</v>
      </c>
      <c r="F142" s="29">
        <v>2793.090909090909</v>
      </c>
      <c r="G142" s="29">
        <v>4470.090909090909</v>
      </c>
      <c r="H142" s="29">
        <v>4789</v>
      </c>
      <c r="I142" s="29">
        <v>4797</v>
      </c>
      <c r="J142" s="74">
        <f t="shared" si="49"/>
        <v>1.6704948841093081E-3</v>
      </c>
      <c r="K142" s="29">
        <f t="shared" si="50"/>
        <v>8</v>
      </c>
      <c r="L142" s="74">
        <f t="shared" si="51"/>
        <v>0.16352450883111724</v>
      </c>
      <c r="M142" s="29">
        <f t="shared" si="52"/>
        <v>674.18181818181802</v>
      </c>
      <c r="N142" s="75">
        <f t="shared" si="48"/>
        <v>1.2466961382826935E-2</v>
      </c>
    </row>
    <row r="143" spans="2:14" x14ac:dyDescent="0.25">
      <c r="B143" s="265"/>
      <c r="C143" s="271"/>
      <c r="D143" s="4" t="s">
        <v>51</v>
      </c>
      <c r="E143" s="29">
        <v>2687.909090909091</v>
      </c>
      <c r="F143" s="29">
        <v>2249.7272727272725</v>
      </c>
      <c r="G143" s="29">
        <v>2666.4545454545455</v>
      </c>
      <c r="H143" s="29">
        <v>2775.5454545454545</v>
      </c>
      <c r="I143" s="29">
        <v>2717.5454545454545</v>
      </c>
      <c r="J143" s="74">
        <f t="shared" si="49"/>
        <v>-2.0896793423078153E-2</v>
      </c>
      <c r="K143" s="29">
        <f t="shared" si="50"/>
        <v>-58</v>
      </c>
      <c r="L143" s="74">
        <f t="shared" si="51"/>
        <v>1.1025805797003407E-2</v>
      </c>
      <c r="M143" s="29">
        <f t="shared" si="52"/>
        <v>29.636363636363512</v>
      </c>
      <c r="N143" s="75">
        <f t="shared" si="48"/>
        <v>7.0626504560965296E-3</v>
      </c>
    </row>
    <row r="144" spans="2:14" x14ac:dyDescent="0.25">
      <c r="B144" s="265"/>
      <c r="C144" s="271"/>
      <c r="D144" s="4" t="s">
        <v>52</v>
      </c>
      <c r="E144" s="29">
        <v>6890</v>
      </c>
      <c r="F144" s="29">
        <v>4208.909090909091</v>
      </c>
      <c r="G144" s="29">
        <v>6413.090909090909</v>
      </c>
      <c r="H144" s="29">
        <v>6350.090909090909</v>
      </c>
      <c r="I144" s="29">
        <v>6422.454545454545</v>
      </c>
      <c r="J144" s="40">
        <f t="shared" si="49"/>
        <v>1.139568510114386E-2</v>
      </c>
      <c r="K144" s="29">
        <f t="shared" si="50"/>
        <v>72.363636363636033</v>
      </c>
      <c r="L144" s="40">
        <f t="shared" si="51"/>
        <v>-6.7858556537801928E-2</v>
      </c>
      <c r="M144" s="29">
        <f t="shared" si="52"/>
        <v>-467.54545454545496</v>
      </c>
      <c r="N144" s="42">
        <f t="shared" si="48"/>
        <v>1.6691368105303968E-2</v>
      </c>
    </row>
    <row r="145" spans="2:14" x14ac:dyDescent="0.25">
      <c r="B145" s="266"/>
      <c r="C145" s="272"/>
      <c r="D145" s="32" t="s">
        <v>53</v>
      </c>
      <c r="E145" s="71">
        <v>3382</v>
      </c>
      <c r="F145" s="71">
        <v>2807.5454545454545</v>
      </c>
      <c r="G145" s="71">
        <v>3223.7272727272725</v>
      </c>
      <c r="H145" s="71">
        <v>3074.2727272727275</v>
      </c>
      <c r="I145" s="71">
        <v>3094.5454545454545</v>
      </c>
      <c r="J145" s="61">
        <f t="shared" si="49"/>
        <v>6.5943164680486444E-3</v>
      </c>
      <c r="K145" s="71">
        <f t="shared" si="50"/>
        <v>20.272727272727025</v>
      </c>
      <c r="L145" s="61">
        <f t="shared" si="51"/>
        <v>-8.499543035320678E-2</v>
      </c>
      <c r="M145" s="71">
        <f t="shared" si="52"/>
        <v>-287.4545454545455</v>
      </c>
      <c r="N145" s="55">
        <f t="shared" si="48"/>
        <v>8.0424387490558285E-3</v>
      </c>
    </row>
    <row r="146" spans="2:14" ht="6" customHeight="1" x14ac:dyDescent="0.25">
      <c r="B146" s="279"/>
      <c r="C146" s="279"/>
      <c r="D146" s="279"/>
      <c r="E146" s="279"/>
      <c r="F146" s="279"/>
      <c r="G146" s="279"/>
      <c r="H146" s="279"/>
      <c r="I146" s="279"/>
      <c r="J146" s="279"/>
      <c r="K146" s="279"/>
      <c r="L146" s="279"/>
      <c r="M146" s="279"/>
      <c r="N146" s="47"/>
    </row>
    <row r="147" spans="2:14" x14ac:dyDescent="0.25">
      <c r="B147" s="281" t="s">
        <v>55</v>
      </c>
      <c r="C147" s="281"/>
      <c r="D147" s="281"/>
      <c r="E147" s="281"/>
      <c r="F147" s="281"/>
      <c r="G147" s="281"/>
      <c r="H147" s="281"/>
      <c r="I147" s="281"/>
      <c r="J147" s="281"/>
      <c r="K147" s="281"/>
      <c r="L147" s="281"/>
      <c r="M147" s="281"/>
    </row>
    <row r="148" spans="2:14" x14ac:dyDescent="0.25">
      <c r="B148" s="60"/>
    </row>
    <row r="150" spans="2:14" ht="21.75" thickBot="1" x14ac:dyDescent="0.3">
      <c r="B150" s="263" t="s">
        <v>56</v>
      </c>
      <c r="C150" s="263"/>
      <c r="D150" s="263"/>
      <c r="E150" s="263"/>
      <c r="F150" s="263"/>
      <c r="G150" s="263"/>
      <c r="H150" s="263"/>
      <c r="I150" s="263"/>
      <c r="J150" s="263"/>
      <c r="K150" s="263"/>
      <c r="L150" s="263"/>
      <c r="M150" s="263"/>
      <c r="N150" s="12"/>
    </row>
    <row r="151" spans="2:14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</row>
    <row r="152" spans="2:14" x14ac:dyDescent="0.25">
      <c r="B152" s="4"/>
      <c r="C152" s="4"/>
      <c r="D152" s="4"/>
      <c r="E152" s="14">
        <v>2019</v>
      </c>
      <c r="F152" s="14">
        <v>2020</v>
      </c>
      <c r="G152" s="14">
        <v>2021</v>
      </c>
      <c r="H152" s="14">
        <v>2022</v>
      </c>
      <c r="I152" s="14">
        <v>2023</v>
      </c>
      <c r="J152" s="14" t="str">
        <f>CONCATENATE("var. ",RIGHT(I152,2),"/",RIGHT(H152,2))</f>
        <v>var. 23/22</v>
      </c>
      <c r="K152" s="14" t="str">
        <f>CONCATENATE("dif. ",RIGHT(I152,2),"/",RIGHT(H152,2))</f>
        <v>dif. 23/22</v>
      </c>
      <c r="L152" s="14" t="str">
        <f>CONCATENATE("var. ",RIGHT(I152,2),"/",RIGHT(E152,2))</f>
        <v>var. 23/19</v>
      </c>
      <c r="M152" s="14" t="str">
        <f>CONCATENATE("dif. ",RIGHT(I152,2),"/",RIGHT(E152,2))</f>
        <v>dif. 23/19</v>
      </c>
      <c r="N152" s="14" t="str">
        <f>CONCATENATE("cuota ",I152)</f>
        <v>cuota 2023</v>
      </c>
    </row>
    <row r="153" spans="2:14" x14ac:dyDescent="0.25">
      <c r="B153" s="264" t="s">
        <v>42</v>
      </c>
      <c r="C153" s="267" t="s">
        <v>8</v>
      </c>
      <c r="D153" s="63" t="s">
        <v>43</v>
      </c>
      <c r="E153" s="64">
        <v>4831573</v>
      </c>
      <c r="F153" s="64">
        <v>1565303</v>
      </c>
      <c r="G153" s="64">
        <v>2335438</v>
      </c>
      <c r="H153" s="64">
        <v>4757683</v>
      </c>
      <c r="I153" s="64">
        <v>5188807</v>
      </c>
      <c r="J153" s="65">
        <f>I153/H153-1</f>
        <v>9.0616377762032574E-2</v>
      </c>
      <c r="K153" s="64">
        <f>I153-H153</f>
        <v>431124</v>
      </c>
      <c r="L153" s="65">
        <f>I153/E153-1</f>
        <v>7.3937411273719666E-2</v>
      </c>
      <c r="M153" s="64">
        <f>I153-E153</f>
        <v>357234</v>
      </c>
      <c r="N153" s="65">
        <f>I153/$I$153</f>
        <v>1</v>
      </c>
    </row>
    <row r="154" spans="2:14" x14ac:dyDescent="0.25">
      <c r="B154" s="265"/>
      <c r="C154" s="268"/>
      <c r="D154" s="15" t="s">
        <v>44</v>
      </c>
      <c r="E154" s="16">
        <v>1762715</v>
      </c>
      <c r="F154" s="16">
        <v>550867</v>
      </c>
      <c r="G154" s="16">
        <v>881045</v>
      </c>
      <c r="H154" s="16">
        <v>1757049</v>
      </c>
      <c r="I154" s="16">
        <v>1888332</v>
      </c>
      <c r="J154" s="18">
        <f t="shared" ref="J154" si="53">I154/H154-1</f>
        <v>7.4717893467968199E-2</v>
      </c>
      <c r="K154" s="16">
        <f t="shared" ref="K154" si="54">I154-H154</f>
        <v>131283</v>
      </c>
      <c r="L154" s="18">
        <f t="shared" ref="L154" si="55">I154/E154-1</f>
        <v>7.1263363618055076E-2</v>
      </c>
      <c r="M154" s="16">
        <f t="shared" ref="M154" si="56">I154-E154</f>
        <v>125617</v>
      </c>
      <c r="N154" s="18">
        <f t="shared" ref="N154:N163" si="57">I154/$I$153</f>
        <v>0.36392411589022294</v>
      </c>
    </row>
    <row r="155" spans="2:14" x14ac:dyDescent="0.25">
      <c r="B155" s="265"/>
      <c r="C155" s="268"/>
      <c r="D155" s="19" t="s">
        <v>45</v>
      </c>
      <c r="E155" s="20">
        <v>1299411</v>
      </c>
      <c r="F155" s="20">
        <v>375345</v>
      </c>
      <c r="G155" s="20">
        <v>492258</v>
      </c>
      <c r="H155" s="20">
        <v>1243535</v>
      </c>
      <c r="I155" s="20">
        <v>1319978</v>
      </c>
      <c r="J155" s="68">
        <f>I155/H155-1</f>
        <v>6.1472334916186533E-2</v>
      </c>
      <c r="K155" s="20">
        <f>I155-H155</f>
        <v>76443</v>
      </c>
      <c r="L155" s="68">
        <f>I155/E155-1</f>
        <v>1.5827940505352078E-2</v>
      </c>
      <c r="M155" s="20">
        <f>I155-E155</f>
        <v>20567</v>
      </c>
      <c r="N155" s="68">
        <f t="shared" si="57"/>
        <v>0.25438949646807058</v>
      </c>
    </row>
    <row r="156" spans="2:14" x14ac:dyDescent="0.25">
      <c r="B156" s="265"/>
      <c r="C156" s="268"/>
      <c r="D156" s="19" t="s">
        <v>46</v>
      </c>
      <c r="E156" s="20">
        <v>45076</v>
      </c>
      <c r="F156" s="20">
        <v>12633</v>
      </c>
      <c r="G156" s="20">
        <v>20161</v>
      </c>
      <c r="H156" s="20">
        <v>37751</v>
      </c>
      <c r="I156" s="20">
        <v>51166</v>
      </c>
      <c r="J156" s="68">
        <f t="shared" ref="J156:J218" si="58">I156/H156-1</f>
        <v>0.3553548250377474</v>
      </c>
      <c r="K156" s="20">
        <f t="shared" ref="K156:K185" si="59">I156-H156</f>
        <v>13415</v>
      </c>
      <c r="L156" s="68">
        <f t="shared" ref="L156:L218" si="60">I156/E156-1</f>
        <v>0.13510515573697757</v>
      </c>
      <c r="M156" s="20">
        <f t="shared" ref="M156:M185" si="61">I156-E156</f>
        <v>6090</v>
      </c>
      <c r="N156" s="68">
        <f t="shared" si="57"/>
        <v>9.8608408445332429E-3</v>
      </c>
    </row>
    <row r="157" spans="2:14" x14ac:dyDescent="0.25">
      <c r="B157" s="265"/>
      <c r="C157" s="268"/>
      <c r="D157" s="19" t="s">
        <v>47</v>
      </c>
      <c r="E157" s="20">
        <v>137126</v>
      </c>
      <c r="F157" s="20">
        <v>55313</v>
      </c>
      <c r="G157" s="20">
        <v>70304</v>
      </c>
      <c r="H157" s="20">
        <v>161080</v>
      </c>
      <c r="I157" s="20">
        <v>179837</v>
      </c>
      <c r="J157" s="68">
        <f t="shared" si="58"/>
        <v>0.116445244598957</v>
      </c>
      <c r="K157" s="20">
        <f t="shared" si="59"/>
        <v>18757</v>
      </c>
      <c r="L157" s="68">
        <f t="shared" si="60"/>
        <v>0.31147266018114728</v>
      </c>
      <c r="M157" s="20">
        <f t="shared" si="61"/>
        <v>42711</v>
      </c>
      <c r="N157" s="68">
        <f t="shared" si="57"/>
        <v>3.4658641186692818E-2</v>
      </c>
    </row>
    <row r="158" spans="2:14" x14ac:dyDescent="0.25">
      <c r="B158" s="265"/>
      <c r="C158" s="268"/>
      <c r="D158" s="19" t="s">
        <v>48</v>
      </c>
      <c r="E158" s="20">
        <v>791721</v>
      </c>
      <c r="F158" s="20">
        <v>225835</v>
      </c>
      <c r="G158" s="20">
        <v>354204</v>
      </c>
      <c r="H158" s="20">
        <v>710225</v>
      </c>
      <c r="I158" s="20">
        <v>797848</v>
      </c>
      <c r="J158" s="68">
        <f t="shared" si="58"/>
        <v>0.12337357879545219</v>
      </c>
      <c r="K158" s="20">
        <f t="shared" si="59"/>
        <v>87623</v>
      </c>
      <c r="L158" s="68">
        <f t="shared" si="60"/>
        <v>7.7388372924300786E-3</v>
      </c>
      <c r="M158" s="20">
        <f t="shared" si="61"/>
        <v>6127</v>
      </c>
      <c r="N158" s="68">
        <f t="shared" si="57"/>
        <v>0.1537632831593081</v>
      </c>
    </row>
    <row r="159" spans="2:14" x14ac:dyDescent="0.25">
      <c r="B159" s="265"/>
      <c r="C159" s="268"/>
      <c r="D159" s="19" t="s">
        <v>49</v>
      </c>
      <c r="E159" s="20">
        <v>55887</v>
      </c>
      <c r="F159" s="20">
        <v>24221</v>
      </c>
      <c r="G159" s="20">
        <v>33444</v>
      </c>
      <c r="H159" s="20">
        <v>51485</v>
      </c>
      <c r="I159" s="20">
        <v>58157</v>
      </c>
      <c r="J159" s="68">
        <f t="shared" si="58"/>
        <v>0.12959114305137409</v>
      </c>
      <c r="K159" s="20">
        <f t="shared" si="59"/>
        <v>6672</v>
      </c>
      <c r="L159" s="68">
        <f t="shared" si="60"/>
        <v>4.0617674951240801E-2</v>
      </c>
      <c r="M159" s="20">
        <f t="shared" si="61"/>
        <v>2270</v>
      </c>
      <c r="N159" s="68">
        <f t="shared" si="57"/>
        <v>1.1208164034622988E-2</v>
      </c>
    </row>
    <row r="160" spans="2:14" x14ac:dyDescent="0.25">
      <c r="B160" s="265"/>
      <c r="C160" s="268"/>
      <c r="D160" s="19" t="s">
        <v>50</v>
      </c>
      <c r="E160" s="20">
        <v>142901</v>
      </c>
      <c r="F160" s="20">
        <v>77467</v>
      </c>
      <c r="G160" s="20">
        <v>107459</v>
      </c>
      <c r="H160" s="20">
        <v>198873</v>
      </c>
      <c r="I160" s="20">
        <v>252588</v>
      </c>
      <c r="J160" s="68">
        <f t="shared" si="58"/>
        <v>0.27009699657570407</v>
      </c>
      <c r="K160" s="20">
        <f t="shared" si="59"/>
        <v>53715</v>
      </c>
      <c r="L160" s="68">
        <f t="shared" si="60"/>
        <v>0.76757335498002122</v>
      </c>
      <c r="M160" s="20">
        <f t="shared" si="61"/>
        <v>109687</v>
      </c>
      <c r="N160" s="68">
        <f t="shared" si="57"/>
        <v>4.8679397788354818E-2</v>
      </c>
    </row>
    <row r="161" spans="2:14" x14ac:dyDescent="0.25">
      <c r="B161" s="265"/>
      <c r="C161" s="268"/>
      <c r="D161" s="19" t="s">
        <v>51</v>
      </c>
      <c r="E161" s="20">
        <v>220415</v>
      </c>
      <c r="F161" s="20">
        <v>103516</v>
      </c>
      <c r="G161" s="20">
        <v>164258</v>
      </c>
      <c r="H161" s="20">
        <v>229131</v>
      </c>
      <c r="I161" s="20">
        <v>239109</v>
      </c>
      <c r="J161" s="68">
        <f t="shared" si="58"/>
        <v>4.3547141155059865E-2</v>
      </c>
      <c r="K161" s="20">
        <f t="shared" si="59"/>
        <v>9978</v>
      </c>
      <c r="L161" s="68">
        <f t="shared" si="60"/>
        <v>8.4812739604836374E-2</v>
      </c>
      <c r="M161" s="20">
        <f t="shared" si="61"/>
        <v>18694</v>
      </c>
      <c r="N161" s="68">
        <f t="shared" si="57"/>
        <v>4.6081690839532091E-2</v>
      </c>
    </row>
    <row r="162" spans="2:14" x14ac:dyDescent="0.25">
      <c r="B162" s="265"/>
      <c r="C162" s="268"/>
      <c r="D162" s="19" t="s">
        <v>52</v>
      </c>
      <c r="E162" s="20">
        <v>250224</v>
      </c>
      <c r="F162" s="20">
        <v>96681</v>
      </c>
      <c r="G162" s="20">
        <v>140346</v>
      </c>
      <c r="H162" s="20">
        <v>257117</v>
      </c>
      <c r="I162" s="20">
        <v>278594</v>
      </c>
      <c r="J162" s="22">
        <f t="shared" si="58"/>
        <v>8.3530066078866927E-2</v>
      </c>
      <c r="K162" s="20">
        <f t="shared" si="59"/>
        <v>21477</v>
      </c>
      <c r="L162" s="22">
        <f t="shared" si="60"/>
        <v>0.1133784129420039</v>
      </c>
      <c r="M162" s="20">
        <f t="shared" si="61"/>
        <v>28370</v>
      </c>
      <c r="N162" s="22">
        <f t="shared" si="57"/>
        <v>5.3691339839774345E-2</v>
      </c>
    </row>
    <row r="163" spans="2:14" x14ac:dyDescent="0.25">
      <c r="B163" s="265"/>
      <c r="C163" s="269"/>
      <c r="D163" s="23" t="s">
        <v>53</v>
      </c>
      <c r="E163" s="69">
        <v>126097</v>
      </c>
      <c r="F163" s="69">
        <v>43425</v>
      </c>
      <c r="G163" s="69">
        <v>71959</v>
      </c>
      <c r="H163" s="69">
        <v>111437</v>
      </c>
      <c r="I163" s="69">
        <v>123198</v>
      </c>
      <c r="J163" s="46">
        <f t="shared" si="58"/>
        <v>0.10553945278498156</v>
      </c>
      <c r="K163" s="69">
        <f t="shared" si="59"/>
        <v>11761</v>
      </c>
      <c r="L163" s="46">
        <f t="shared" si="60"/>
        <v>-2.2990237674171521E-2</v>
      </c>
      <c r="M163" s="69">
        <f t="shared" si="61"/>
        <v>-2899</v>
      </c>
      <c r="N163" s="46">
        <f t="shared" si="57"/>
        <v>2.3743029948888057E-2</v>
      </c>
    </row>
    <row r="164" spans="2:14" x14ac:dyDescent="0.25">
      <c r="B164" s="265"/>
      <c r="C164" s="270" t="s">
        <v>18</v>
      </c>
      <c r="D164" s="63" t="s">
        <v>43</v>
      </c>
      <c r="E164" s="64">
        <v>4924849</v>
      </c>
      <c r="F164" s="64">
        <v>1664028</v>
      </c>
      <c r="G164" s="64">
        <v>2347681</v>
      </c>
      <c r="H164" s="64">
        <v>4832844</v>
      </c>
      <c r="I164" s="64">
        <v>5281361</v>
      </c>
      <c r="J164" s="65">
        <f>I164/H164-1</f>
        <v>9.2806016498773847E-2</v>
      </c>
      <c r="K164" s="64">
        <f>I164-H164</f>
        <v>448517</v>
      </c>
      <c r="L164" s="65">
        <f>I164/E164-1</f>
        <v>7.2390442833881741E-2</v>
      </c>
      <c r="M164" s="64">
        <f>I164-E164</f>
        <v>356512</v>
      </c>
      <c r="N164" s="65">
        <f t="shared" ref="N164:N174" si="62">I164/$I$164</f>
        <v>1</v>
      </c>
    </row>
    <row r="165" spans="2:14" x14ac:dyDescent="0.25">
      <c r="B165" s="265"/>
      <c r="C165" s="271"/>
      <c r="D165" s="26" t="s">
        <v>44</v>
      </c>
      <c r="E165" s="27">
        <v>1799528</v>
      </c>
      <c r="F165" s="27">
        <v>590539</v>
      </c>
      <c r="G165" s="27">
        <v>886032</v>
      </c>
      <c r="H165" s="27">
        <v>1785371</v>
      </c>
      <c r="I165" s="27">
        <v>1925016</v>
      </c>
      <c r="J165" s="80">
        <f t="shared" ref="J165" si="63">I165/H165-1</f>
        <v>7.8216236289264218E-2</v>
      </c>
      <c r="K165" s="27">
        <f t="shared" ref="K165" si="64">I165-H165</f>
        <v>139645</v>
      </c>
      <c r="L165" s="80">
        <f t="shared" ref="L165" si="65">I165/E165-1</f>
        <v>6.9733841318390111E-2</v>
      </c>
      <c r="M165" s="27">
        <f t="shared" ref="M165" si="66">I165-E165</f>
        <v>125488</v>
      </c>
      <c r="N165" s="38">
        <f t="shared" si="62"/>
        <v>0.3644924101950236</v>
      </c>
    </row>
    <row r="166" spans="2:14" x14ac:dyDescent="0.25">
      <c r="B166" s="265"/>
      <c r="C166" s="271"/>
      <c r="D166" s="4" t="s">
        <v>45</v>
      </c>
      <c r="E166" s="29">
        <v>1327537</v>
      </c>
      <c r="F166" s="29">
        <v>404818</v>
      </c>
      <c r="G166" s="29">
        <v>494807</v>
      </c>
      <c r="H166" s="29">
        <v>1265143</v>
      </c>
      <c r="I166" s="29">
        <v>1346080</v>
      </c>
      <c r="J166" s="81">
        <f>I166/H166-1</f>
        <v>6.3974586272065759E-2</v>
      </c>
      <c r="K166" s="29">
        <f>I166-H166</f>
        <v>80937</v>
      </c>
      <c r="L166" s="81">
        <f>I166/E166-1</f>
        <v>1.3967972267439732E-2</v>
      </c>
      <c r="M166" s="29">
        <f>I166-E166</f>
        <v>18543</v>
      </c>
      <c r="N166" s="75">
        <f t="shared" si="62"/>
        <v>0.25487369638242868</v>
      </c>
    </row>
    <row r="167" spans="2:14" x14ac:dyDescent="0.25">
      <c r="B167" s="265"/>
      <c r="C167" s="271"/>
      <c r="D167" s="4" t="s">
        <v>46</v>
      </c>
      <c r="E167" s="29">
        <v>45810</v>
      </c>
      <c r="F167" s="29">
        <v>13335</v>
      </c>
      <c r="G167" s="29">
        <v>20284</v>
      </c>
      <c r="H167" s="29">
        <v>38233</v>
      </c>
      <c r="I167" s="29">
        <v>51566</v>
      </c>
      <c r="J167" s="81">
        <f t="shared" ref="J167:J174" si="67">I167/H167-1</f>
        <v>0.34873015457850554</v>
      </c>
      <c r="K167" s="29">
        <f t="shared" ref="K167:K174" si="68">I167-H167</f>
        <v>13333</v>
      </c>
      <c r="L167" s="81">
        <f t="shared" ref="L167:L174" si="69">I167/E167-1</f>
        <v>0.12564942152368475</v>
      </c>
      <c r="M167" s="29">
        <f t="shared" ref="M167:M174" si="70">I167-E167</f>
        <v>5756</v>
      </c>
      <c r="N167" s="75">
        <f t="shared" si="62"/>
        <v>9.7637711188460694E-3</v>
      </c>
    </row>
    <row r="168" spans="2:14" x14ac:dyDescent="0.25">
      <c r="B168" s="265"/>
      <c r="C168" s="271"/>
      <c r="D168" s="4" t="s">
        <v>47</v>
      </c>
      <c r="E168" s="29">
        <v>139160</v>
      </c>
      <c r="F168" s="29">
        <v>57877</v>
      </c>
      <c r="G168" s="29">
        <v>71245</v>
      </c>
      <c r="H168" s="29">
        <v>164270</v>
      </c>
      <c r="I168" s="29">
        <v>183368</v>
      </c>
      <c r="J168" s="81">
        <f t="shared" si="67"/>
        <v>0.11625981615632797</v>
      </c>
      <c r="K168" s="29">
        <f t="shared" si="68"/>
        <v>19098</v>
      </c>
      <c r="L168" s="81">
        <f t="shared" si="69"/>
        <v>0.31767749353262431</v>
      </c>
      <c r="M168" s="29">
        <f t="shared" si="70"/>
        <v>44208</v>
      </c>
      <c r="N168" s="75">
        <f t="shared" si="62"/>
        <v>3.4719838314404186E-2</v>
      </c>
    </row>
    <row r="169" spans="2:14" x14ac:dyDescent="0.25">
      <c r="B169" s="265"/>
      <c r="C169" s="271"/>
      <c r="D169" s="4" t="s">
        <v>48</v>
      </c>
      <c r="E169" s="29">
        <v>806433</v>
      </c>
      <c r="F169" s="29">
        <v>240954</v>
      </c>
      <c r="G169" s="29">
        <v>355287</v>
      </c>
      <c r="H169" s="29">
        <v>720575</v>
      </c>
      <c r="I169" s="29">
        <v>811299</v>
      </c>
      <c r="J169" s="81">
        <f t="shared" si="67"/>
        <v>0.12590500641848523</v>
      </c>
      <c r="K169" s="29">
        <f t="shared" si="68"/>
        <v>90724</v>
      </c>
      <c r="L169" s="81">
        <f t="shared" si="69"/>
        <v>6.0339792642414292E-3</v>
      </c>
      <c r="M169" s="29">
        <f t="shared" si="70"/>
        <v>4866</v>
      </c>
      <c r="N169" s="75">
        <f t="shared" si="62"/>
        <v>0.15361551690937242</v>
      </c>
    </row>
    <row r="170" spans="2:14" x14ac:dyDescent="0.25">
      <c r="B170" s="265"/>
      <c r="C170" s="271"/>
      <c r="D170" s="4" t="s">
        <v>49</v>
      </c>
      <c r="E170" s="29">
        <v>56230</v>
      </c>
      <c r="F170" s="29">
        <v>24525</v>
      </c>
      <c r="G170" s="29">
        <v>33497</v>
      </c>
      <c r="H170" s="29">
        <v>51855</v>
      </c>
      <c r="I170" s="29">
        <v>58492</v>
      </c>
      <c r="J170" s="81">
        <f t="shared" si="67"/>
        <v>0.127991514800887</v>
      </c>
      <c r="K170" s="29">
        <f t="shared" si="68"/>
        <v>6637</v>
      </c>
      <c r="L170" s="81">
        <f t="shared" si="69"/>
        <v>4.0227636492975227E-2</v>
      </c>
      <c r="M170" s="29">
        <f t="shared" si="70"/>
        <v>2262</v>
      </c>
      <c r="N170" s="75">
        <f t="shared" si="62"/>
        <v>1.1075175508737236E-2</v>
      </c>
    </row>
    <row r="171" spans="2:14" x14ac:dyDescent="0.25">
      <c r="B171" s="265"/>
      <c r="C171" s="271"/>
      <c r="D171" s="4" t="s">
        <v>50</v>
      </c>
      <c r="E171" s="29">
        <v>146100</v>
      </c>
      <c r="F171" s="29">
        <v>80970</v>
      </c>
      <c r="G171" s="29">
        <v>108554</v>
      </c>
      <c r="H171" s="29">
        <v>202302</v>
      </c>
      <c r="I171" s="29">
        <v>255835</v>
      </c>
      <c r="J171" s="81">
        <f t="shared" si="67"/>
        <v>0.26461923263240106</v>
      </c>
      <c r="K171" s="29">
        <f t="shared" si="68"/>
        <v>53533</v>
      </c>
      <c r="L171" s="81">
        <f t="shared" si="69"/>
        <v>0.75109514031485292</v>
      </c>
      <c r="M171" s="29">
        <f t="shared" si="70"/>
        <v>109735</v>
      </c>
      <c r="N171" s="75">
        <f t="shared" si="62"/>
        <v>4.8441112054260257E-2</v>
      </c>
    </row>
    <row r="172" spans="2:14" x14ac:dyDescent="0.25">
      <c r="B172" s="265"/>
      <c r="C172" s="271"/>
      <c r="D172" s="4" t="s">
        <v>51</v>
      </c>
      <c r="E172" s="29">
        <v>221911</v>
      </c>
      <c r="F172" s="29">
        <v>104957</v>
      </c>
      <c r="G172" s="29">
        <v>164413</v>
      </c>
      <c r="H172" s="29">
        <v>230406</v>
      </c>
      <c r="I172" s="29">
        <v>240602</v>
      </c>
      <c r="J172" s="81">
        <f t="shared" si="67"/>
        <v>4.4252319818060215E-2</v>
      </c>
      <c r="K172" s="29">
        <f t="shared" si="68"/>
        <v>10196</v>
      </c>
      <c r="L172" s="81">
        <f t="shared" si="69"/>
        <v>8.4227460558512268E-2</v>
      </c>
      <c r="M172" s="29">
        <f t="shared" si="70"/>
        <v>18691</v>
      </c>
      <c r="N172" s="75">
        <f t="shared" si="62"/>
        <v>4.5556817646057519E-2</v>
      </c>
    </row>
    <row r="173" spans="2:14" x14ac:dyDescent="0.25">
      <c r="B173" s="265"/>
      <c r="C173" s="271"/>
      <c r="D173" s="4" t="s">
        <v>52</v>
      </c>
      <c r="E173" s="29">
        <v>254169</v>
      </c>
      <c r="F173" s="29">
        <v>100783</v>
      </c>
      <c r="G173" s="29">
        <v>141329</v>
      </c>
      <c r="H173" s="29">
        <v>261644</v>
      </c>
      <c r="I173" s="29">
        <v>283635</v>
      </c>
      <c r="J173" s="31">
        <f t="shared" si="67"/>
        <v>8.4049318921893823E-2</v>
      </c>
      <c r="K173" s="29">
        <f t="shared" si="68"/>
        <v>21991</v>
      </c>
      <c r="L173" s="31">
        <f t="shared" si="69"/>
        <v>0.11593073899649453</v>
      </c>
      <c r="M173" s="29">
        <f t="shared" si="70"/>
        <v>29466</v>
      </c>
      <c r="N173" s="42">
        <f t="shared" si="62"/>
        <v>5.3704906746575361E-2</v>
      </c>
    </row>
    <row r="174" spans="2:14" x14ac:dyDescent="0.25">
      <c r="B174" s="265"/>
      <c r="C174" s="272"/>
      <c r="D174" s="32" t="s">
        <v>53</v>
      </c>
      <c r="E174" s="71">
        <v>127971</v>
      </c>
      <c r="F174" s="71">
        <v>45270</v>
      </c>
      <c r="G174" s="71">
        <v>72233</v>
      </c>
      <c r="H174" s="71">
        <v>113045</v>
      </c>
      <c r="I174" s="71">
        <v>125468</v>
      </c>
      <c r="J174" s="72">
        <f t="shared" si="67"/>
        <v>0.10989428988455918</v>
      </c>
      <c r="K174" s="71">
        <f t="shared" si="68"/>
        <v>12423</v>
      </c>
      <c r="L174" s="72">
        <f t="shared" si="69"/>
        <v>-1.955911886286732E-2</v>
      </c>
      <c r="M174" s="71">
        <f t="shared" si="70"/>
        <v>-2503</v>
      </c>
      <c r="N174" s="55">
        <f t="shared" si="62"/>
        <v>2.3756755124294666E-2</v>
      </c>
    </row>
    <row r="175" spans="2:14" x14ac:dyDescent="0.25">
      <c r="B175" s="265"/>
      <c r="C175" s="267" t="s">
        <v>21</v>
      </c>
      <c r="D175" s="63" t="s">
        <v>43</v>
      </c>
      <c r="E175" s="64">
        <v>34034766</v>
      </c>
      <c r="F175" s="64">
        <v>10243785</v>
      </c>
      <c r="G175" s="64">
        <v>13903380</v>
      </c>
      <c r="H175" s="64">
        <v>31405937</v>
      </c>
      <c r="I175" s="64">
        <v>34509923</v>
      </c>
      <c r="J175" s="65">
        <f t="shared" si="58"/>
        <v>9.8834370074677214E-2</v>
      </c>
      <c r="K175" s="64">
        <f t="shared" si="59"/>
        <v>3103986</v>
      </c>
      <c r="L175" s="65">
        <f t="shared" si="60"/>
        <v>1.3960930420382489E-2</v>
      </c>
      <c r="M175" s="64">
        <f t="shared" si="61"/>
        <v>475157</v>
      </c>
      <c r="N175" s="65">
        <f>I175/$I$175</f>
        <v>1</v>
      </c>
    </row>
    <row r="176" spans="2:14" x14ac:dyDescent="0.25">
      <c r="B176" s="265"/>
      <c r="C176" s="268"/>
      <c r="D176" s="15" t="s">
        <v>44</v>
      </c>
      <c r="E176" s="16">
        <v>13105945</v>
      </c>
      <c r="F176" s="16">
        <v>3913809</v>
      </c>
      <c r="G176" s="16">
        <v>5763674</v>
      </c>
      <c r="H176" s="16">
        <v>12632387</v>
      </c>
      <c r="I176" s="16">
        <v>13590517</v>
      </c>
      <c r="J176" s="18">
        <f t="shared" si="58"/>
        <v>7.5847106330735325E-2</v>
      </c>
      <c r="K176" s="16">
        <f t="shared" si="59"/>
        <v>958130</v>
      </c>
      <c r="L176" s="18">
        <f t="shared" si="60"/>
        <v>3.6973449835170147E-2</v>
      </c>
      <c r="M176" s="16">
        <f t="shared" si="61"/>
        <v>484572</v>
      </c>
      <c r="N176" s="18">
        <f t="shared" ref="N176:N185" si="71">I176/$I$175</f>
        <v>0.39381475872896038</v>
      </c>
    </row>
    <row r="177" spans="2:14" x14ac:dyDescent="0.25">
      <c r="B177" s="265"/>
      <c r="C177" s="268"/>
      <c r="D177" s="19" t="s">
        <v>45</v>
      </c>
      <c r="E177" s="20">
        <v>10093577</v>
      </c>
      <c r="F177" s="20">
        <v>2858440</v>
      </c>
      <c r="G177" s="20">
        <v>3367162</v>
      </c>
      <c r="H177" s="20">
        <v>8865243</v>
      </c>
      <c r="I177" s="20">
        <v>9739308</v>
      </c>
      <c r="J177" s="68">
        <f t="shared" si="58"/>
        <v>9.8594590131370285E-2</v>
      </c>
      <c r="K177" s="20">
        <f t="shared" si="59"/>
        <v>874065</v>
      </c>
      <c r="L177" s="68">
        <f t="shared" si="60"/>
        <v>-3.5098459148823036E-2</v>
      </c>
      <c r="M177" s="20">
        <f t="shared" si="61"/>
        <v>-354269</v>
      </c>
      <c r="N177" s="68">
        <f t="shared" si="71"/>
        <v>0.28221761027980269</v>
      </c>
    </row>
    <row r="178" spans="2:14" x14ac:dyDescent="0.25">
      <c r="B178" s="265"/>
      <c r="C178" s="268"/>
      <c r="D178" s="19" t="s">
        <v>46</v>
      </c>
      <c r="E178" s="20">
        <v>234787</v>
      </c>
      <c r="F178" s="20">
        <v>65275</v>
      </c>
      <c r="G178" s="20">
        <v>98762</v>
      </c>
      <c r="H178" s="20">
        <v>168339</v>
      </c>
      <c r="I178" s="20">
        <v>182035</v>
      </c>
      <c r="J178" s="68">
        <f t="shared" si="58"/>
        <v>8.1359637398344953E-2</v>
      </c>
      <c r="K178" s="20">
        <f t="shared" si="59"/>
        <v>13696</v>
      </c>
      <c r="L178" s="68">
        <f t="shared" si="60"/>
        <v>-0.22468024209176829</v>
      </c>
      <c r="M178" s="20">
        <f t="shared" si="61"/>
        <v>-52752</v>
      </c>
      <c r="N178" s="68">
        <f t="shared" si="71"/>
        <v>5.274859639646255E-3</v>
      </c>
    </row>
    <row r="179" spans="2:14" x14ac:dyDescent="0.25">
      <c r="B179" s="265"/>
      <c r="C179" s="268"/>
      <c r="D179" s="19" t="s">
        <v>47</v>
      </c>
      <c r="E179" s="20">
        <v>834528</v>
      </c>
      <c r="F179" s="20">
        <v>295880</v>
      </c>
      <c r="G179" s="20">
        <v>419370</v>
      </c>
      <c r="H179" s="20">
        <v>1014697</v>
      </c>
      <c r="I179" s="20">
        <v>1034949</v>
      </c>
      <c r="J179" s="68">
        <f t="shared" si="58"/>
        <v>1.9958667464277546E-2</v>
      </c>
      <c r="K179" s="20">
        <f t="shared" si="59"/>
        <v>20252</v>
      </c>
      <c r="L179" s="68">
        <f t="shared" si="60"/>
        <v>0.24016090532612444</v>
      </c>
      <c r="M179" s="20">
        <f t="shared" si="61"/>
        <v>200421</v>
      </c>
      <c r="N179" s="68">
        <f t="shared" si="71"/>
        <v>2.9989895949637441E-2</v>
      </c>
    </row>
    <row r="180" spans="2:14" x14ac:dyDescent="0.25">
      <c r="B180" s="265"/>
      <c r="C180" s="268"/>
      <c r="D180" s="19" t="s">
        <v>48</v>
      </c>
      <c r="E180" s="20">
        <v>5492551</v>
      </c>
      <c r="F180" s="20">
        <v>1546641</v>
      </c>
      <c r="G180" s="20">
        <v>1967362</v>
      </c>
      <c r="H180" s="20">
        <v>4352393</v>
      </c>
      <c r="I180" s="20">
        <v>5123327</v>
      </c>
      <c r="J180" s="68">
        <f t="shared" si="58"/>
        <v>0.17712876571577985</v>
      </c>
      <c r="K180" s="20">
        <f t="shared" si="59"/>
        <v>770934</v>
      </c>
      <c r="L180" s="68">
        <f t="shared" si="60"/>
        <v>-6.7222680317397199E-2</v>
      </c>
      <c r="M180" s="20">
        <f t="shared" si="61"/>
        <v>-369224</v>
      </c>
      <c r="N180" s="68">
        <f t="shared" si="71"/>
        <v>0.14845953148026439</v>
      </c>
    </row>
    <row r="181" spans="2:14" x14ac:dyDescent="0.25">
      <c r="B181" s="265"/>
      <c r="C181" s="268"/>
      <c r="D181" s="19" t="s">
        <v>49</v>
      </c>
      <c r="E181" s="20">
        <v>136126</v>
      </c>
      <c r="F181" s="20">
        <v>59047</v>
      </c>
      <c r="G181" s="20">
        <v>83402</v>
      </c>
      <c r="H181" s="20">
        <v>137757</v>
      </c>
      <c r="I181" s="20">
        <v>148334</v>
      </c>
      <c r="J181" s="68">
        <f t="shared" si="58"/>
        <v>7.6780127325653202E-2</v>
      </c>
      <c r="K181" s="20">
        <f t="shared" si="59"/>
        <v>10577</v>
      </c>
      <c r="L181" s="68">
        <f t="shared" si="60"/>
        <v>8.9681618500506932E-2</v>
      </c>
      <c r="M181" s="20">
        <f t="shared" si="61"/>
        <v>12208</v>
      </c>
      <c r="N181" s="68">
        <f t="shared" si="71"/>
        <v>4.2982999411502595E-3</v>
      </c>
    </row>
    <row r="182" spans="2:14" x14ac:dyDescent="0.25">
      <c r="B182" s="265"/>
      <c r="C182" s="268"/>
      <c r="D182" s="19" t="s">
        <v>50</v>
      </c>
      <c r="E182" s="20">
        <v>1055815</v>
      </c>
      <c r="F182" s="20">
        <v>442013</v>
      </c>
      <c r="G182" s="20">
        <v>749212</v>
      </c>
      <c r="H182" s="20">
        <v>1316064</v>
      </c>
      <c r="I182" s="20">
        <v>1447168</v>
      </c>
      <c r="J182" s="68">
        <f t="shared" si="58"/>
        <v>9.9618255647141885E-2</v>
      </c>
      <c r="K182" s="20">
        <f t="shared" si="59"/>
        <v>131104</v>
      </c>
      <c r="L182" s="68">
        <f t="shared" si="60"/>
        <v>0.37066436828421656</v>
      </c>
      <c r="M182" s="20">
        <f t="shared" si="61"/>
        <v>391353</v>
      </c>
      <c r="N182" s="68">
        <f t="shared" si="71"/>
        <v>4.1934837119167144E-2</v>
      </c>
    </row>
    <row r="183" spans="2:14" x14ac:dyDescent="0.25">
      <c r="B183" s="265"/>
      <c r="C183" s="268"/>
      <c r="D183" s="19" t="s">
        <v>51</v>
      </c>
      <c r="E183" s="20">
        <v>503437</v>
      </c>
      <c r="F183" s="20">
        <v>216673</v>
      </c>
      <c r="G183" s="20">
        <v>359169</v>
      </c>
      <c r="H183" s="20">
        <v>543499</v>
      </c>
      <c r="I183" s="20">
        <v>576462</v>
      </c>
      <c r="J183" s="68">
        <f t="shared" si="58"/>
        <v>6.0649605611049928E-2</v>
      </c>
      <c r="K183" s="20">
        <f t="shared" si="59"/>
        <v>32963</v>
      </c>
      <c r="L183" s="68">
        <f t="shared" si="60"/>
        <v>0.14505290632194301</v>
      </c>
      <c r="M183" s="20">
        <f t="shared" si="61"/>
        <v>73025</v>
      </c>
      <c r="N183" s="68">
        <f t="shared" si="71"/>
        <v>1.6704238951793661E-2</v>
      </c>
    </row>
    <row r="184" spans="2:14" x14ac:dyDescent="0.25">
      <c r="B184" s="265"/>
      <c r="C184" s="268"/>
      <c r="D184" s="19" t="s">
        <v>52</v>
      </c>
      <c r="E184" s="20">
        <v>1856756</v>
      </c>
      <c r="F184" s="20">
        <v>610766</v>
      </c>
      <c r="G184" s="20">
        <v>774989</v>
      </c>
      <c r="H184" s="20">
        <v>1753117</v>
      </c>
      <c r="I184" s="20">
        <v>1886738</v>
      </c>
      <c r="J184" s="22">
        <f t="shared" si="58"/>
        <v>7.6219100037247856E-2</v>
      </c>
      <c r="K184" s="20">
        <f t="shared" si="59"/>
        <v>133621</v>
      </c>
      <c r="L184" s="22">
        <f t="shared" si="60"/>
        <v>1.6147517498260378E-2</v>
      </c>
      <c r="M184" s="20">
        <f t="shared" si="61"/>
        <v>29982</v>
      </c>
      <c r="N184" s="22">
        <f t="shared" si="71"/>
        <v>5.4672332940296622E-2</v>
      </c>
    </row>
    <row r="185" spans="2:14" x14ac:dyDescent="0.25">
      <c r="B185" s="265"/>
      <c r="C185" s="269"/>
      <c r="D185" s="23" t="s">
        <v>53</v>
      </c>
      <c r="E185" s="69">
        <v>721244</v>
      </c>
      <c r="F185" s="69">
        <v>235241</v>
      </c>
      <c r="G185" s="69">
        <v>320278</v>
      </c>
      <c r="H185" s="69">
        <v>622441</v>
      </c>
      <c r="I185" s="69">
        <v>781085</v>
      </c>
      <c r="J185" s="46">
        <f t="shared" si="58"/>
        <v>0.25487395592513984</v>
      </c>
      <c r="K185" s="69">
        <f t="shared" si="59"/>
        <v>158644</v>
      </c>
      <c r="L185" s="46">
        <f t="shared" si="60"/>
        <v>8.2969147750275862E-2</v>
      </c>
      <c r="M185" s="69">
        <f t="shared" si="61"/>
        <v>59841</v>
      </c>
      <c r="N185" s="46">
        <f t="shared" si="71"/>
        <v>2.2633634969281155E-2</v>
      </c>
    </row>
    <row r="186" spans="2:14" x14ac:dyDescent="0.25">
      <c r="B186" s="265"/>
      <c r="C186" s="270" t="s">
        <v>22</v>
      </c>
      <c r="D186" s="63" t="s">
        <v>43</v>
      </c>
      <c r="E186" s="73">
        <f t="shared" ref="E186:I187" si="72">E175/E153</f>
        <v>7.0442412853950467</v>
      </c>
      <c r="F186" s="73">
        <f t="shared" si="72"/>
        <v>6.5442824807720932</v>
      </c>
      <c r="G186" s="73">
        <f t="shared" si="72"/>
        <v>5.9532216226677823</v>
      </c>
      <c r="H186" s="73">
        <f t="shared" si="72"/>
        <v>6.6010991064347921</v>
      </c>
      <c r="I186" s="73">
        <f t="shared" si="72"/>
        <v>6.6508395860551373</v>
      </c>
      <c r="J186" s="65">
        <f t="shared" si="58"/>
        <v>7.5351814627140357E-3</v>
      </c>
      <c r="K186" s="73">
        <f t="shared" ref="K186:K187" si="73">(I186-H186)</f>
        <v>4.9740479620345113E-2</v>
      </c>
      <c r="L186" s="65">
        <f t="shared" si="60"/>
        <v>-5.5847277712584353E-2</v>
      </c>
      <c r="M186" s="73">
        <f t="shared" ref="M186:M187" si="74">(I186-E186)</f>
        <v>-0.39340169933990943</v>
      </c>
      <c r="N186" s="65"/>
    </row>
    <row r="187" spans="2:14" x14ac:dyDescent="0.25">
      <c r="B187" s="265"/>
      <c r="C187" s="271"/>
      <c r="D187" s="26" t="s">
        <v>44</v>
      </c>
      <c r="E187" s="37">
        <f t="shared" si="72"/>
        <v>7.4350901875799549</v>
      </c>
      <c r="F187" s="37">
        <f t="shared" si="72"/>
        <v>7.1048165891222386</v>
      </c>
      <c r="G187" s="37">
        <f t="shared" si="72"/>
        <v>6.5418610854156141</v>
      </c>
      <c r="H187" s="37">
        <f t="shared" si="72"/>
        <v>7.1895473603752658</v>
      </c>
      <c r="I187" s="37">
        <f t="shared" si="72"/>
        <v>7.1971014630901768</v>
      </c>
      <c r="J187" s="80">
        <f t="shared" si="58"/>
        <v>1.0507063012819007E-3</v>
      </c>
      <c r="K187" s="37">
        <f t="shared" si="73"/>
        <v>7.5541027149110818E-3</v>
      </c>
      <c r="L187" s="80">
        <f t="shared" si="60"/>
        <v>-3.2008855102703349E-2</v>
      </c>
      <c r="M187" s="37">
        <f t="shared" si="74"/>
        <v>-0.23798872448977804</v>
      </c>
      <c r="N187" s="38"/>
    </row>
    <row r="188" spans="2:14" x14ac:dyDescent="0.25">
      <c r="B188" s="265"/>
      <c r="C188" s="271"/>
      <c r="D188" s="4" t="s">
        <v>45</v>
      </c>
      <c r="E188" s="41">
        <f>E177/E155</f>
        <v>7.7678094151888821</v>
      </c>
      <c r="F188" s="41">
        <f>F177/F155</f>
        <v>7.6155004062928775</v>
      </c>
      <c r="G188" s="41">
        <f>G177/G155</f>
        <v>6.8402382490482632</v>
      </c>
      <c r="H188" s="41">
        <f>H177/H155</f>
        <v>7.1290659289847085</v>
      </c>
      <c r="I188" s="41">
        <f>I177/I155</f>
        <v>7.378386609473794</v>
      </c>
      <c r="J188" s="81">
        <f t="shared" si="58"/>
        <v>3.4972418963811203E-2</v>
      </c>
      <c r="K188" s="41">
        <f>(I188-H188)</f>
        <v>0.24932068048908551</v>
      </c>
      <c r="L188" s="81">
        <f t="shared" si="60"/>
        <v>-5.0132899109705975E-2</v>
      </c>
      <c r="M188" s="41">
        <f>(I188-E188)</f>
        <v>-0.38942280571508814</v>
      </c>
      <c r="N188" s="75"/>
    </row>
    <row r="189" spans="2:14" x14ac:dyDescent="0.25">
      <c r="B189" s="265"/>
      <c r="C189" s="271"/>
      <c r="D189" s="4" t="s">
        <v>46</v>
      </c>
      <c r="E189" s="41">
        <f t="shared" ref="E189:I196" si="75">E178/E156</f>
        <v>5.2086919868666248</v>
      </c>
      <c r="F189" s="41">
        <f t="shared" si="75"/>
        <v>5.1670228765930499</v>
      </c>
      <c r="G189" s="41">
        <f t="shared" si="75"/>
        <v>4.8986657407866669</v>
      </c>
      <c r="H189" s="41">
        <f t="shared" si="75"/>
        <v>4.4591931339567168</v>
      </c>
      <c r="I189" s="41">
        <f t="shared" si="75"/>
        <v>3.5577336512527848</v>
      </c>
      <c r="J189" s="81">
        <f t="shared" si="58"/>
        <v>-0.20215753290417626</v>
      </c>
      <c r="K189" s="41">
        <f t="shared" ref="K189:K196" si="76">(I189-H189)</f>
        <v>-0.90145948270393195</v>
      </c>
      <c r="L189" s="81">
        <f t="shared" si="60"/>
        <v>-0.31696217395396442</v>
      </c>
      <c r="M189" s="41">
        <f t="shared" ref="M189:M196" si="77">(I189-E189)</f>
        <v>-1.65095833561384</v>
      </c>
      <c r="N189" s="75"/>
    </row>
    <row r="190" spans="2:14" x14ac:dyDescent="0.25">
      <c r="B190" s="265"/>
      <c r="C190" s="271"/>
      <c r="D190" s="4" t="s">
        <v>47</v>
      </c>
      <c r="E190" s="41">
        <f t="shared" si="75"/>
        <v>6.0858480521564111</v>
      </c>
      <c r="F190" s="41">
        <f t="shared" si="75"/>
        <v>5.3491945835517871</v>
      </c>
      <c r="G190" s="41">
        <f t="shared" si="75"/>
        <v>5.9650944469731453</v>
      </c>
      <c r="H190" s="41">
        <f t="shared" si="75"/>
        <v>6.2993357337968714</v>
      </c>
      <c r="I190" s="41">
        <f t="shared" si="75"/>
        <v>5.7549280737556785</v>
      </c>
      <c r="J190" s="81">
        <f t="shared" si="58"/>
        <v>-8.642302665666235E-2</v>
      </c>
      <c r="K190" s="41">
        <f t="shared" si="76"/>
        <v>-0.5444076600411929</v>
      </c>
      <c r="L190" s="81">
        <f t="shared" si="60"/>
        <v>-5.4375327080911418E-2</v>
      </c>
      <c r="M190" s="41">
        <f t="shared" si="77"/>
        <v>-0.33091997840073262</v>
      </c>
      <c r="N190" s="75"/>
    </row>
    <row r="191" spans="2:14" x14ac:dyDescent="0.25">
      <c r="B191" s="265"/>
      <c r="C191" s="271"/>
      <c r="D191" s="4" t="s">
        <v>48</v>
      </c>
      <c r="E191" s="41">
        <f t="shared" si="75"/>
        <v>6.9374830274806403</v>
      </c>
      <c r="F191" s="41">
        <f t="shared" si="75"/>
        <v>6.8485442911860428</v>
      </c>
      <c r="G191" s="41">
        <f t="shared" si="75"/>
        <v>5.5543189800228117</v>
      </c>
      <c r="H191" s="41">
        <f t="shared" si="75"/>
        <v>6.1281889542046537</v>
      </c>
      <c r="I191" s="41">
        <f t="shared" si="75"/>
        <v>6.4214324031645127</v>
      </c>
      <c r="J191" s="81">
        <f t="shared" si="58"/>
        <v>4.7851567755374136E-2</v>
      </c>
      <c r="K191" s="41">
        <f t="shared" si="76"/>
        <v>0.29324344895985899</v>
      </c>
      <c r="L191" s="81">
        <f t="shared" si="60"/>
        <v>-7.4385857561302338E-2</v>
      </c>
      <c r="M191" s="41">
        <f t="shared" si="77"/>
        <v>-0.51605062431612758</v>
      </c>
      <c r="N191" s="75"/>
    </row>
    <row r="192" spans="2:14" x14ac:dyDescent="0.25">
      <c r="B192" s="265"/>
      <c r="C192" s="271"/>
      <c r="D192" s="4" t="s">
        <v>49</v>
      </c>
      <c r="E192" s="41">
        <f t="shared" si="75"/>
        <v>2.4357363966575409</v>
      </c>
      <c r="F192" s="41">
        <f t="shared" si="75"/>
        <v>2.437843193922629</v>
      </c>
      <c r="G192" s="41">
        <f t="shared" si="75"/>
        <v>2.4937806482478173</v>
      </c>
      <c r="H192" s="41">
        <f t="shared" si="75"/>
        <v>2.6756725259784404</v>
      </c>
      <c r="I192" s="41">
        <f t="shared" si="75"/>
        <v>2.5505786061867015</v>
      </c>
      <c r="J192" s="81">
        <f t="shared" si="58"/>
        <v>-4.6752328088428774E-2</v>
      </c>
      <c r="K192" s="41">
        <f t="shared" si="76"/>
        <v>-0.12509391979173889</v>
      </c>
      <c r="L192" s="81">
        <f t="shared" si="60"/>
        <v>4.714886622655623E-2</v>
      </c>
      <c r="M192" s="41">
        <f t="shared" si="77"/>
        <v>0.11484220952916058</v>
      </c>
      <c r="N192" s="75"/>
    </row>
    <row r="193" spans="2:14" x14ac:dyDescent="0.25">
      <c r="B193" s="265"/>
      <c r="C193" s="271"/>
      <c r="D193" s="4" t="s">
        <v>50</v>
      </c>
      <c r="E193" s="41">
        <f t="shared" si="75"/>
        <v>7.3884367499177754</v>
      </c>
      <c r="F193" s="41">
        <f t="shared" si="75"/>
        <v>5.7058231246853497</v>
      </c>
      <c r="G193" s="41">
        <f t="shared" si="75"/>
        <v>6.9720730697289195</v>
      </c>
      <c r="H193" s="41">
        <f t="shared" si="75"/>
        <v>6.6176102336667117</v>
      </c>
      <c r="I193" s="41">
        <f t="shared" si="75"/>
        <v>5.729361648217651</v>
      </c>
      <c r="J193" s="81">
        <f t="shared" si="58"/>
        <v>-0.13422497761051977</v>
      </c>
      <c r="K193" s="41">
        <f t="shared" si="76"/>
        <v>-0.88824858544906071</v>
      </c>
      <c r="L193" s="81">
        <f t="shared" si="60"/>
        <v>-0.22455022054815421</v>
      </c>
      <c r="M193" s="41">
        <f t="shared" si="77"/>
        <v>-1.6590751017001244</v>
      </c>
      <c r="N193" s="75"/>
    </row>
    <row r="194" spans="2:14" x14ac:dyDescent="0.25">
      <c r="B194" s="265"/>
      <c r="C194" s="271"/>
      <c r="D194" s="4" t="s">
        <v>51</v>
      </c>
      <c r="E194" s="41">
        <f t="shared" si="75"/>
        <v>2.2840414672322664</v>
      </c>
      <c r="F194" s="41">
        <f t="shared" si="75"/>
        <v>2.0931353607171839</v>
      </c>
      <c r="G194" s="41">
        <f t="shared" si="75"/>
        <v>2.1866149593931499</v>
      </c>
      <c r="H194" s="41">
        <f t="shared" si="75"/>
        <v>2.3720011696365835</v>
      </c>
      <c r="I194" s="41">
        <f t="shared" si="75"/>
        <v>2.410875374829053</v>
      </c>
      <c r="J194" s="81">
        <f t="shared" si="58"/>
        <v>1.6388779942476006E-2</v>
      </c>
      <c r="K194" s="41">
        <f t="shared" si="76"/>
        <v>3.8874205192469535E-2</v>
      </c>
      <c r="L194" s="81">
        <f t="shared" si="60"/>
        <v>5.5530475000736379E-2</v>
      </c>
      <c r="M194" s="41">
        <f t="shared" si="77"/>
        <v>0.12683390759678659</v>
      </c>
      <c r="N194" s="75"/>
    </row>
    <row r="195" spans="2:14" x14ac:dyDescent="0.25">
      <c r="B195" s="265"/>
      <c r="C195" s="271"/>
      <c r="D195" s="4" t="s">
        <v>52</v>
      </c>
      <c r="E195" s="41">
        <f t="shared" si="75"/>
        <v>7.4203753436920517</v>
      </c>
      <c r="F195" s="41">
        <f t="shared" si="75"/>
        <v>6.3173322576307651</v>
      </c>
      <c r="G195" s="41">
        <f t="shared" si="75"/>
        <v>5.5219885141008653</v>
      </c>
      <c r="H195" s="41">
        <f t="shared" si="75"/>
        <v>6.81836284648623</v>
      </c>
      <c r="I195" s="41">
        <f t="shared" si="75"/>
        <v>6.7723569064660403</v>
      </c>
      <c r="J195" s="31">
        <f t="shared" si="58"/>
        <v>-6.7473587217345976E-3</v>
      </c>
      <c r="K195" s="41">
        <f t="shared" si="76"/>
        <v>-4.6005940020189762E-2</v>
      </c>
      <c r="L195" s="31">
        <f t="shared" si="60"/>
        <v>-8.732960358627706E-2</v>
      </c>
      <c r="M195" s="41">
        <f t="shared" si="77"/>
        <v>-0.64801843722601138</v>
      </c>
      <c r="N195" s="42"/>
    </row>
    <row r="196" spans="2:14" x14ac:dyDescent="0.25">
      <c r="B196" s="265"/>
      <c r="C196" s="272"/>
      <c r="D196" s="32" t="s">
        <v>53</v>
      </c>
      <c r="E196" s="77">
        <f t="shared" si="75"/>
        <v>5.7197554263781054</v>
      </c>
      <c r="F196" s="77">
        <f t="shared" si="75"/>
        <v>5.4171790443293037</v>
      </c>
      <c r="G196" s="77">
        <f t="shared" si="75"/>
        <v>4.4508400617018022</v>
      </c>
      <c r="H196" s="77">
        <f t="shared" si="75"/>
        <v>5.585586474869209</v>
      </c>
      <c r="I196" s="77">
        <f t="shared" si="75"/>
        <v>6.340078572704102</v>
      </c>
      <c r="J196" s="72">
        <f t="shared" si="58"/>
        <v>0.13507840246132075</v>
      </c>
      <c r="K196" s="77">
        <f t="shared" si="76"/>
        <v>0.75449209783489302</v>
      </c>
      <c r="L196" s="72">
        <f t="shared" si="60"/>
        <v>0.10845273968624936</v>
      </c>
      <c r="M196" s="77">
        <f t="shared" si="77"/>
        <v>0.62032314632599661</v>
      </c>
      <c r="N196" s="55"/>
    </row>
    <row r="197" spans="2:14" x14ac:dyDescent="0.25">
      <c r="B197" s="265"/>
      <c r="C197" s="273" t="s">
        <v>34</v>
      </c>
      <c r="D197" s="63" t="s">
        <v>43</v>
      </c>
      <c r="E197" s="65">
        <v>0.70566445218302065</v>
      </c>
      <c r="F197" s="65">
        <v>0.42151592636549812</v>
      </c>
      <c r="G197" s="65">
        <v>0.46071549284573426</v>
      </c>
      <c r="H197" s="65">
        <v>0.69548218463868861</v>
      </c>
      <c r="I197" s="65">
        <v>0.75317428421984389</v>
      </c>
      <c r="J197" s="65">
        <f t="shared" si="58"/>
        <v>8.2952663426061779E-2</v>
      </c>
      <c r="K197" s="73">
        <f>(I197-H197)*100</f>
        <v>5.7692099581155283</v>
      </c>
      <c r="L197" s="65">
        <f t="shared" ref="L197" si="78">I197/F197-1</f>
        <v>0.78682283897088978</v>
      </c>
      <c r="M197" s="73">
        <f t="shared" ref="M197" si="79">I197-F197</f>
        <v>0.33165835785434578</v>
      </c>
      <c r="N197" s="65"/>
    </row>
    <row r="198" spans="2:14" x14ac:dyDescent="0.25">
      <c r="B198" s="265"/>
      <c r="C198" s="274"/>
      <c r="D198" s="15" t="s">
        <v>44</v>
      </c>
      <c r="E198" s="18">
        <v>0.76972196158821105</v>
      </c>
      <c r="F198" s="18">
        <v>0.49563348888170433</v>
      </c>
      <c r="G198" s="18">
        <v>0.53007392392769836</v>
      </c>
      <c r="H198" s="18">
        <v>0.78235212112064911</v>
      </c>
      <c r="I198" s="18">
        <v>0.81120905005064936</v>
      </c>
      <c r="J198" s="18">
        <f t="shared" si="58"/>
        <v>3.6884835039068253E-2</v>
      </c>
      <c r="K198" s="44">
        <f t="shared" ref="K198" si="80">(I198-H198)*100</f>
        <v>2.8856928930000247</v>
      </c>
      <c r="L198" s="18">
        <f t="shared" si="60"/>
        <v>5.3898797920271857E-2</v>
      </c>
      <c r="M198" s="44">
        <f t="shared" ref="M198" si="81">(I198-E198)*100</f>
        <v>4.1487088462438315</v>
      </c>
      <c r="N198" s="18"/>
    </row>
    <row r="199" spans="2:14" x14ac:dyDescent="0.25">
      <c r="B199" s="265"/>
      <c r="C199" s="274"/>
      <c r="D199" s="19" t="s">
        <v>45</v>
      </c>
      <c r="E199" s="68">
        <v>0.67192823926387557</v>
      </c>
      <c r="F199" s="68">
        <v>0.41641203353334449</v>
      </c>
      <c r="G199" s="68">
        <v>0.38237984856351559</v>
      </c>
      <c r="H199" s="68">
        <v>0.63514820255836268</v>
      </c>
      <c r="I199" s="68">
        <v>0.71202240207954559</v>
      </c>
      <c r="J199" s="68">
        <f t="shared" si="58"/>
        <v>0.12103348354216448</v>
      </c>
      <c r="K199" s="45">
        <f>(I199-H199)*100</f>
        <v>7.6874199521182902</v>
      </c>
      <c r="L199" s="68">
        <f t="shared" si="60"/>
        <v>5.96703047628937E-2</v>
      </c>
      <c r="M199" s="45">
        <f>(I199-E199)*100</f>
        <v>4.0094162815670025</v>
      </c>
      <c r="N199" s="68"/>
    </row>
    <row r="200" spans="2:14" x14ac:dyDescent="0.25">
      <c r="B200" s="265"/>
      <c r="C200" s="274"/>
      <c r="D200" s="19" t="s">
        <v>46</v>
      </c>
      <c r="E200" s="68">
        <v>0.57076491108653105</v>
      </c>
      <c r="F200" s="68">
        <v>0.42174668708366447</v>
      </c>
      <c r="G200" s="68">
        <v>0.40408330264719122</v>
      </c>
      <c r="H200" s="68">
        <v>0.53778304538949095</v>
      </c>
      <c r="I200" s="68">
        <v>0.55454348826086564</v>
      </c>
      <c r="J200" s="68">
        <f t="shared" si="58"/>
        <v>3.1165807503722665E-2</v>
      </c>
      <c r="K200" s="45">
        <f t="shared" ref="K200:K207" si="82">(I200-H200)*100</f>
        <v>1.6760442871374681</v>
      </c>
      <c r="L200" s="68">
        <f t="shared" si="60"/>
        <v>-2.8420497670022637E-2</v>
      </c>
      <c r="M200" s="45">
        <f t="shared" ref="M200:M207" si="83">(I200-E200)*100</f>
        <v>-1.622142282566541</v>
      </c>
      <c r="N200" s="68"/>
    </row>
    <row r="201" spans="2:14" x14ac:dyDescent="0.25">
      <c r="B201" s="265"/>
      <c r="C201" s="274"/>
      <c r="D201" s="19" t="s">
        <v>47</v>
      </c>
      <c r="E201" s="68">
        <v>0.56176365655817706</v>
      </c>
      <c r="F201" s="68">
        <v>0.31148476369141237</v>
      </c>
      <c r="G201" s="68">
        <v>0.28621210694206145</v>
      </c>
      <c r="H201" s="68">
        <v>0.60938004840462912</v>
      </c>
      <c r="I201" s="68">
        <v>0.6452598187198163</v>
      </c>
      <c r="J201" s="68">
        <f t="shared" si="58"/>
        <v>5.8879135293518736E-2</v>
      </c>
      <c r="K201" s="45">
        <f t="shared" si="82"/>
        <v>3.5879770315187187</v>
      </c>
      <c r="L201" s="68">
        <f t="shared" si="60"/>
        <v>0.14863218933244093</v>
      </c>
      <c r="M201" s="45">
        <f t="shared" si="83"/>
        <v>8.3496162161639234</v>
      </c>
      <c r="N201" s="68"/>
    </row>
    <row r="202" spans="2:14" x14ac:dyDescent="0.25">
      <c r="B202" s="265"/>
      <c r="C202" s="274"/>
      <c r="D202" s="19" t="s">
        <v>48</v>
      </c>
      <c r="E202" s="68">
        <v>0.70518161483742259</v>
      </c>
      <c r="F202" s="68">
        <v>0.48948502261743165</v>
      </c>
      <c r="G202" s="68">
        <v>0.48615455783025679</v>
      </c>
      <c r="H202" s="68">
        <v>0.6493275173640638</v>
      </c>
      <c r="I202" s="68">
        <v>0.73071425433679682</v>
      </c>
      <c r="J202" s="68">
        <f t="shared" si="58"/>
        <v>0.12534003995875831</v>
      </c>
      <c r="K202" s="45">
        <f t="shared" si="82"/>
        <v>8.1386736972733011</v>
      </c>
      <c r="L202" s="68">
        <f t="shared" si="60"/>
        <v>3.6207182606796451E-2</v>
      </c>
      <c r="M202" s="45">
        <f t="shared" si="83"/>
        <v>2.5532639499374232</v>
      </c>
      <c r="N202" s="68"/>
    </row>
    <row r="203" spans="2:14" x14ac:dyDescent="0.25">
      <c r="B203" s="265"/>
      <c r="C203" s="274"/>
      <c r="D203" s="19" t="s">
        <v>49</v>
      </c>
      <c r="E203" s="68">
        <v>0.52295410715246138</v>
      </c>
      <c r="F203" s="68">
        <v>0.5147906295498732</v>
      </c>
      <c r="G203" s="68">
        <v>0.42945341263098274</v>
      </c>
      <c r="H203" s="68">
        <v>0.57741590694750078</v>
      </c>
      <c r="I203" s="68">
        <v>0.61259601883208059</v>
      </c>
      <c r="J203" s="68">
        <f t="shared" si="58"/>
        <v>6.0926814556528042E-2</v>
      </c>
      <c r="K203" s="45">
        <f t="shared" si="82"/>
        <v>3.5180111884579812</v>
      </c>
      <c r="L203" s="68">
        <f t="shared" si="60"/>
        <v>0.17141449020780919</v>
      </c>
      <c r="M203" s="45">
        <f t="shared" si="83"/>
        <v>8.9641911679619213</v>
      </c>
      <c r="N203" s="68"/>
    </row>
    <row r="204" spans="2:14" x14ac:dyDescent="0.25">
      <c r="B204" s="265"/>
      <c r="C204" s="274"/>
      <c r="D204" s="19" t="s">
        <v>50</v>
      </c>
      <c r="E204" s="68">
        <v>0.70135878861553691</v>
      </c>
      <c r="F204" s="68">
        <v>0.60407891607923314</v>
      </c>
      <c r="G204" s="68">
        <v>0.70336128458075009</v>
      </c>
      <c r="H204" s="68">
        <v>0.8015089072176752</v>
      </c>
      <c r="I204" s="68">
        <v>0.82779844332469787</v>
      </c>
      <c r="J204" s="68">
        <f t="shared" si="58"/>
        <v>3.2800054834428494E-2</v>
      </c>
      <c r="K204" s="45">
        <f t="shared" si="82"/>
        <v>2.6289536107022671</v>
      </c>
      <c r="L204" s="68">
        <f t="shared" si="60"/>
        <v>0.18027813547292881</v>
      </c>
      <c r="M204" s="45">
        <f t="shared" si="83"/>
        <v>12.643965470916097</v>
      </c>
      <c r="N204" s="68"/>
    </row>
    <row r="205" spans="2:14" x14ac:dyDescent="0.25">
      <c r="B205" s="265"/>
      <c r="C205" s="274"/>
      <c r="D205" s="19" t="s">
        <v>51</v>
      </c>
      <c r="E205" s="68">
        <v>0.51296533102376651</v>
      </c>
      <c r="F205" s="68">
        <v>0.43917828766012645</v>
      </c>
      <c r="G205" s="68">
        <v>0.43287194104141685</v>
      </c>
      <c r="H205" s="68">
        <v>0.55540181632567553</v>
      </c>
      <c r="I205" s="68">
        <v>0.56942335787332776</v>
      </c>
      <c r="J205" s="68">
        <f t="shared" si="58"/>
        <v>2.5245761060727734E-2</v>
      </c>
      <c r="K205" s="45">
        <f t="shared" si="82"/>
        <v>1.4021541547652228</v>
      </c>
      <c r="L205" s="68">
        <f t="shared" si="60"/>
        <v>0.11006207132338441</v>
      </c>
      <c r="M205" s="45">
        <f t="shared" si="83"/>
        <v>5.6458026849561254</v>
      </c>
      <c r="N205" s="68"/>
    </row>
    <row r="206" spans="2:14" x14ac:dyDescent="0.25">
      <c r="B206" s="265"/>
      <c r="C206" s="274"/>
      <c r="D206" s="19" t="s">
        <v>52</v>
      </c>
      <c r="E206" s="68">
        <v>0.73831679821858165</v>
      </c>
      <c r="F206" s="68">
        <v>0.49125694136118242</v>
      </c>
      <c r="G206" s="68">
        <v>0.48201408869433904</v>
      </c>
      <c r="H206" s="68">
        <v>0.74892677369097149</v>
      </c>
      <c r="I206" s="68">
        <v>0.81331329152256404</v>
      </c>
      <c r="J206" s="68">
        <f t="shared" si="58"/>
        <v>8.5971713248110149E-2</v>
      </c>
      <c r="K206" s="45">
        <f t="shared" si="82"/>
        <v>6.4386517831592549</v>
      </c>
      <c r="L206" s="68">
        <f t="shared" si="60"/>
        <v>0.10157766081570219</v>
      </c>
      <c r="M206" s="45">
        <f t="shared" si="83"/>
        <v>7.4996493303982392</v>
      </c>
      <c r="N206" s="22"/>
    </row>
    <row r="207" spans="2:14" x14ac:dyDescent="0.25">
      <c r="B207" s="265"/>
      <c r="C207" s="275"/>
      <c r="D207" s="23" t="s">
        <v>53</v>
      </c>
      <c r="E207" s="68">
        <v>0.58427290328329673</v>
      </c>
      <c r="F207" s="68">
        <v>0.36139382757206262</v>
      </c>
      <c r="G207" s="68">
        <v>0.30640431884692987</v>
      </c>
      <c r="H207" s="68">
        <v>0.53127749995092155</v>
      </c>
      <c r="I207" s="68">
        <v>0.69652045193105105</v>
      </c>
      <c r="J207" s="68">
        <f t="shared" si="58"/>
        <v>0.31102945634888424</v>
      </c>
      <c r="K207" s="45">
        <f t="shared" si="82"/>
        <v>16.52429519801295</v>
      </c>
      <c r="L207" s="68">
        <f t="shared" si="60"/>
        <v>0.19211493125384393</v>
      </c>
      <c r="M207" s="45">
        <f t="shared" si="83"/>
        <v>11.224754864775432</v>
      </c>
      <c r="N207" s="46"/>
    </row>
    <row r="208" spans="2:14" x14ac:dyDescent="0.25">
      <c r="B208" s="265"/>
      <c r="C208" s="276" t="s">
        <v>57</v>
      </c>
      <c r="D208" s="63" t="s">
        <v>43</v>
      </c>
      <c r="E208" s="64">
        <v>132144</v>
      </c>
      <c r="F208" s="64">
        <v>66601</v>
      </c>
      <c r="G208" s="64">
        <v>82456</v>
      </c>
      <c r="H208" s="64">
        <v>123696</v>
      </c>
      <c r="I208" s="64">
        <v>125536</v>
      </c>
      <c r="J208" s="65">
        <f t="shared" si="58"/>
        <v>1.48751778553875E-2</v>
      </c>
      <c r="K208" s="64">
        <f t="shared" ref="K208:K209" si="84">I208-H208</f>
        <v>1840</v>
      </c>
      <c r="L208" s="65">
        <f t="shared" si="60"/>
        <v>-5.0006054001695111E-2</v>
      </c>
      <c r="M208" s="64">
        <f t="shared" ref="M208:M209" si="85">I208-E208</f>
        <v>-6608</v>
      </c>
      <c r="N208" s="65">
        <f t="shared" ref="N208:N218" si="86">I208/$I$208</f>
        <v>1</v>
      </c>
    </row>
    <row r="209" spans="2:14" x14ac:dyDescent="0.25">
      <c r="B209" s="265"/>
      <c r="C209" s="271"/>
      <c r="D209" s="26" t="s">
        <v>44</v>
      </c>
      <c r="E209" s="27">
        <v>46648</v>
      </c>
      <c r="F209" s="27">
        <v>23742</v>
      </c>
      <c r="G209" s="27">
        <v>29697</v>
      </c>
      <c r="H209" s="27">
        <v>44233</v>
      </c>
      <c r="I209" s="27">
        <v>45902</v>
      </c>
      <c r="J209" s="36">
        <f t="shared" si="58"/>
        <v>3.7732010037754726E-2</v>
      </c>
      <c r="K209" s="27">
        <f t="shared" si="84"/>
        <v>1669</v>
      </c>
      <c r="L209" s="36">
        <f t="shared" si="60"/>
        <v>-1.5992111130166298E-2</v>
      </c>
      <c r="M209" s="27">
        <f t="shared" si="85"/>
        <v>-746</v>
      </c>
      <c r="N209" s="38">
        <f t="shared" si="86"/>
        <v>0.36564810094315575</v>
      </c>
    </row>
    <row r="210" spans="2:14" x14ac:dyDescent="0.25">
      <c r="B210" s="265"/>
      <c r="C210" s="271"/>
      <c r="D210" s="4" t="s">
        <v>45</v>
      </c>
      <c r="E210" s="29">
        <v>41159</v>
      </c>
      <c r="F210" s="29">
        <v>20336</v>
      </c>
      <c r="G210" s="29">
        <v>24064</v>
      </c>
      <c r="H210" s="29">
        <v>38225</v>
      </c>
      <c r="I210" s="29">
        <v>37475</v>
      </c>
      <c r="J210" s="74">
        <f t="shared" si="58"/>
        <v>-1.962066710268151E-2</v>
      </c>
      <c r="K210" s="29">
        <f>I210-H210</f>
        <v>-750</v>
      </c>
      <c r="L210" s="74">
        <f t="shared" si="60"/>
        <v>-8.950654777812872E-2</v>
      </c>
      <c r="M210" s="29">
        <f>I210-E210</f>
        <v>-3684</v>
      </c>
      <c r="N210" s="75">
        <f t="shared" si="86"/>
        <v>0.29851994646953861</v>
      </c>
    </row>
    <row r="211" spans="2:14" x14ac:dyDescent="0.25">
      <c r="B211" s="265"/>
      <c r="C211" s="271"/>
      <c r="D211" s="4" t="s">
        <v>46</v>
      </c>
      <c r="E211" s="29">
        <v>1127</v>
      </c>
      <c r="F211" s="29">
        <v>437</v>
      </c>
      <c r="G211" s="29">
        <v>669</v>
      </c>
      <c r="H211" s="29">
        <v>857</v>
      </c>
      <c r="I211" s="29">
        <v>900</v>
      </c>
      <c r="J211" s="74">
        <f t="shared" si="58"/>
        <v>5.0175029171528607E-2</v>
      </c>
      <c r="K211" s="29">
        <f t="shared" ref="K211:K218" si="87">I211-H211</f>
        <v>43</v>
      </c>
      <c r="L211" s="74">
        <f t="shared" si="60"/>
        <v>-0.20141969831410822</v>
      </c>
      <c r="M211" s="29">
        <f t="shared" ref="M211:M218" si="88">I211-E211</f>
        <v>-227</v>
      </c>
      <c r="N211" s="75">
        <f t="shared" si="86"/>
        <v>7.1692582207494261E-3</v>
      </c>
    </row>
    <row r="212" spans="2:14" x14ac:dyDescent="0.25">
      <c r="B212" s="265"/>
      <c r="C212" s="271"/>
      <c r="D212" s="4" t="s">
        <v>47</v>
      </c>
      <c r="E212" s="29">
        <v>4070</v>
      </c>
      <c r="F212" s="29">
        <v>2900</v>
      </c>
      <c r="G212" s="29">
        <v>4012</v>
      </c>
      <c r="H212" s="29">
        <v>4562</v>
      </c>
      <c r="I212" s="29">
        <v>4395</v>
      </c>
      <c r="J212" s="74">
        <f t="shared" si="58"/>
        <v>-3.6606751424813733E-2</v>
      </c>
      <c r="K212" s="29">
        <f t="shared" si="87"/>
        <v>-167</v>
      </c>
      <c r="L212" s="74">
        <f t="shared" si="60"/>
        <v>7.9852579852579764E-2</v>
      </c>
      <c r="M212" s="29">
        <f t="shared" si="88"/>
        <v>325</v>
      </c>
      <c r="N212" s="75">
        <f t="shared" si="86"/>
        <v>3.5009877644659702E-2</v>
      </c>
    </row>
    <row r="213" spans="2:14" x14ac:dyDescent="0.25">
      <c r="B213" s="265"/>
      <c r="C213" s="271"/>
      <c r="D213" s="4" t="s">
        <v>48</v>
      </c>
      <c r="E213" s="29">
        <v>21340</v>
      </c>
      <c r="F213" s="29">
        <v>9244</v>
      </c>
      <c r="G213" s="29">
        <v>11050</v>
      </c>
      <c r="H213" s="29">
        <v>18364</v>
      </c>
      <c r="I213" s="29">
        <v>19209</v>
      </c>
      <c r="J213" s="74">
        <f t="shared" si="58"/>
        <v>4.6013940318013535E-2</v>
      </c>
      <c r="K213" s="29">
        <f t="shared" si="87"/>
        <v>845</v>
      </c>
      <c r="L213" s="74">
        <f t="shared" si="60"/>
        <v>-9.9859418931583899E-2</v>
      </c>
      <c r="M213" s="29">
        <f t="shared" si="88"/>
        <v>-2131</v>
      </c>
      <c r="N213" s="75">
        <f t="shared" si="86"/>
        <v>0.15301586795819525</v>
      </c>
    </row>
    <row r="214" spans="2:14" x14ac:dyDescent="0.25">
      <c r="B214" s="265"/>
      <c r="C214" s="271"/>
      <c r="D214" s="4" t="s">
        <v>49</v>
      </c>
      <c r="E214" s="29">
        <v>713</v>
      </c>
      <c r="F214" s="29">
        <v>339</v>
      </c>
      <c r="G214" s="29">
        <v>532</v>
      </c>
      <c r="H214" s="29">
        <v>654</v>
      </c>
      <c r="I214" s="29">
        <v>663</v>
      </c>
      <c r="J214" s="74">
        <f t="shared" si="58"/>
        <v>1.3761467889908285E-2</v>
      </c>
      <c r="K214" s="29">
        <f t="shared" si="87"/>
        <v>9</v>
      </c>
      <c r="L214" s="74">
        <f t="shared" si="60"/>
        <v>-7.0126227208976211E-2</v>
      </c>
      <c r="M214" s="29">
        <f t="shared" si="88"/>
        <v>-50</v>
      </c>
      <c r="N214" s="75">
        <f t="shared" si="86"/>
        <v>5.2813535559520777E-3</v>
      </c>
    </row>
    <row r="215" spans="2:14" x14ac:dyDescent="0.25">
      <c r="B215" s="265"/>
      <c r="C215" s="271"/>
      <c r="D215" s="4" t="s">
        <v>50</v>
      </c>
      <c r="E215" s="29">
        <v>4124</v>
      </c>
      <c r="F215" s="29">
        <v>2132</v>
      </c>
      <c r="G215" s="29">
        <v>2908</v>
      </c>
      <c r="H215" s="29">
        <v>4497</v>
      </c>
      <c r="I215" s="29">
        <v>4790</v>
      </c>
      <c r="J215" s="74">
        <f t="shared" si="58"/>
        <v>6.5154547476095281E-2</v>
      </c>
      <c r="K215" s="29">
        <f t="shared" si="87"/>
        <v>293</v>
      </c>
      <c r="L215" s="74">
        <f t="shared" si="60"/>
        <v>0.16149369544131909</v>
      </c>
      <c r="M215" s="29">
        <f t="shared" si="88"/>
        <v>666</v>
      </c>
      <c r="N215" s="75">
        <f t="shared" si="86"/>
        <v>3.8156385419321946E-2</v>
      </c>
    </row>
    <row r="216" spans="2:14" x14ac:dyDescent="0.25">
      <c r="B216" s="265"/>
      <c r="C216" s="271"/>
      <c r="D216" s="4" t="s">
        <v>51</v>
      </c>
      <c r="E216" s="29">
        <v>2690</v>
      </c>
      <c r="F216" s="29">
        <v>1526</v>
      </c>
      <c r="G216" s="29">
        <v>2270</v>
      </c>
      <c r="H216" s="29">
        <v>2680</v>
      </c>
      <c r="I216" s="29">
        <v>2774</v>
      </c>
      <c r="J216" s="74">
        <f t="shared" si="58"/>
        <v>3.5074626865671643E-2</v>
      </c>
      <c r="K216" s="29">
        <f t="shared" si="87"/>
        <v>94</v>
      </c>
      <c r="L216" s="74">
        <f t="shared" si="60"/>
        <v>3.1226765799256428E-2</v>
      </c>
      <c r="M216" s="29">
        <f t="shared" si="88"/>
        <v>84</v>
      </c>
      <c r="N216" s="75">
        <f t="shared" si="86"/>
        <v>2.2097247004843234E-2</v>
      </c>
    </row>
    <row r="217" spans="2:14" x14ac:dyDescent="0.25">
      <c r="B217" s="265"/>
      <c r="C217" s="271"/>
      <c r="D217" s="4" t="s">
        <v>52</v>
      </c>
      <c r="E217" s="29">
        <v>6890</v>
      </c>
      <c r="F217" s="29">
        <v>3786</v>
      </c>
      <c r="G217" s="29">
        <v>4393</v>
      </c>
      <c r="H217" s="29">
        <v>6413</v>
      </c>
      <c r="I217" s="29">
        <v>6356</v>
      </c>
      <c r="J217" s="40">
        <f t="shared" si="58"/>
        <v>-8.8881958521752624E-3</v>
      </c>
      <c r="K217" s="29">
        <f t="shared" si="87"/>
        <v>-57</v>
      </c>
      <c r="L217" s="40">
        <f t="shared" si="60"/>
        <v>-7.7503628447024631E-2</v>
      </c>
      <c r="M217" s="29">
        <f t="shared" si="88"/>
        <v>-534</v>
      </c>
      <c r="N217" s="42">
        <f t="shared" si="86"/>
        <v>5.0630894723425947E-2</v>
      </c>
    </row>
    <row r="218" spans="2:14" x14ac:dyDescent="0.25">
      <c r="B218" s="266"/>
      <c r="C218" s="272"/>
      <c r="D218" s="32" t="s">
        <v>53</v>
      </c>
      <c r="E218" s="71">
        <v>3382</v>
      </c>
      <c r="F218" s="71">
        <v>2158</v>
      </c>
      <c r="G218" s="71">
        <v>2862</v>
      </c>
      <c r="H218" s="71">
        <v>3212</v>
      </c>
      <c r="I218" s="71">
        <v>3072</v>
      </c>
      <c r="J218" s="61">
        <f t="shared" si="58"/>
        <v>-4.3586550435865457E-2</v>
      </c>
      <c r="K218" s="71">
        <f t="shared" si="87"/>
        <v>-140</v>
      </c>
      <c r="L218" s="61">
        <f t="shared" si="60"/>
        <v>-9.1661738616203414E-2</v>
      </c>
      <c r="M218" s="71">
        <f t="shared" si="88"/>
        <v>-310</v>
      </c>
      <c r="N218" s="55">
        <f t="shared" si="86"/>
        <v>2.4471068060158044E-2</v>
      </c>
    </row>
    <row r="219" spans="2:14" x14ac:dyDescent="0.25">
      <c r="B219" s="279"/>
      <c r="C219" s="279"/>
      <c r="D219" s="279"/>
      <c r="E219" s="279"/>
      <c r="F219" s="279"/>
      <c r="G219" s="279"/>
      <c r="H219" s="279"/>
      <c r="I219" s="279"/>
      <c r="J219" s="279"/>
      <c r="K219" s="279"/>
      <c r="L219" s="279"/>
      <c r="M219" s="279"/>
      <c r="N219" s="47"/>
    </row>
    <row r="220" spans="2:14" x14ac:dyDescent="0.25">
      <c r="B220" s="281" t="s">
        <v>55</v>
      </c>
      <c r="C220" s="281"/>
      <c r="D220" s="281"/>
      <c r="E220" s="281"/>
      <c r="F220" s="281"/>
      <c r="G220" s="281"/>
      <c r="H220" s="281"/>
      <c r="I220" s="281"/>
      <c r="J220" s="281"/>
      <c r="K220" s="281"/>
      <c r="L220" s="281"/>
      <c r="M220" s="281"/>
    </row>
  </sheetData>
  <mergeCells count="30">
    <mergeCell ref="B219:M219"/>
    <mergeCell ref="B220:M220"/>
    <mergeCell ref="B146:M146"/>
    <mergeCell ref="B147:M147"/>
    <mergeCell ref="B150:M150"/>
    <mergeCell ref="B153:B218"/>
    <mergeCell ref="C153:C163"/>
    <mergeCell ref="C164:C174"/>
    <mergeCell ref="C175:C185"/>
    <mergeCell ref="C186:C196"/>
    <mergeCell ref="C197:C207"/>
    <mergeCell ref="C208:C218"/>
    <mergeCell ref="B73:M73"/>
    <mergeCell ref="B74:M74"/>
    <mergeCell ref="B77:M77"/>
    <mergeCell ref="B80:B145"/>
    <mergeCell ref="C80:C90"/>
    <mergeCell ref="C91:C101"/>
    <mergeCell ref="C102:C112"/>
    <mergeCell ref="C113:C123"/>
    <mergeCell ref="C124:C134"/>
    <mergeCell ref="C135:C145"/>
    <mergeCell ref="D1:N2"/>
    <mergeCell ref="B7:B72"/>
    <mergeCell ref="C7:C17"/>
    <mergeCell ref="C18:C28"/>
    <mergeCell ref="C29:C39"/>
    <mergeCell ref="C40:C50"/>
    <mergeCell ref="C51:C61"/>
    <mergeCell ref="C62:C72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24BC2B-4E00-4E31-8E9C-D27574F1F947}">
  <sheetPr>
    <tabColor theme="4" tint="0.79998168889431442"/>
  </sheetPr>
  <dimension ref="A1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1" spans="1:16" x14ac:dyDescent="0.25">
      <c r="D1" t="s">
        <v>227</v>
      </c>
      <c r="E1" t="s">
        <v>227</v>
      </c>
      <c r="G1" t="s">
        <v>227</v>
      </c>
    </row>
    <row r="4" spans="1:16" ht="48.75" customHeight="1" thickBot="1" x14ac:dyDescent="0.3">
      <c r="B4" s="263" t="s">
        <v>280</v>
      </c>
      <c r="C4" s="263"/>
      <c r="D4" s="263"/>
      <c r="E4" s="263"/>
      <c r="F4" s="263"/>
      <c r="G4" s="263"/>
      <c r="H4" s="263"/>
      <c r="I4" s="263"/>
      <c r="J4" s="263"/>
      <c r="K4" s="263"/>
      <c r="L4" s="263"/>
      <c r="M4" s="263"/>
      <c r="N4" s="263"/>
      <c r="O4" s="263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88" t="s">
        <v>68</v>
      </c>
      <c r="D6" s="289"/>
      <c r="E6" s="289"/>
      <c r="F6" s="289"/>
      <c r="G6" s="289"/>
      <c r="H6" s="289"/>
      <c r="I6" s="289"/>
      <c r="J6" s="289"/>
      <c r="K6" s="289"/>
      <c r="L6" s="289"/>
      <c r="M6" s="289"/>
      <c r="N6" s="289"/>
      <c r="O6" s="290"/>
    </row>
    <row r="7" spans="1:16" ht="22.5" thickTop="1" thickBot="1" x14ac:dyDescent="0.3">
      <c r="B7" s="109"/>
      <c r="C7" s="291">
        <f>2019</f>
        <v>2019</v>
      </c>
      <c r="D7" s="292"/>
      <c r="E7" s="293">
        <v>2020</v>
      </c>
      <c r="F7" s="292"/>
      <c r="G7" s="293">
        <v>2021</v>
      </c>
      <c r="H7" s="292"/>
      <c r="I7" s="293">
        <v>2022</v>
      </c>
      <c r="J7" s="292"/>
      <c r="K7" s="293">
        <v>2023</v>
      </c>
      <c r="L7" s="292"/>
      <c r="M7" s="293">
        <v>2024</v>
      </c>
      <c r="N7" s="294"/>
      <c r="O7" s="295"/>
    </row>
    <row r="8" spans="1:16" ht="16.5" thickTop="1" thickBot="1" x14ac:dyDescent="0.3">
      <c r="B8" s="85"/>
      <c r="C8" s="111" t="s">
        <v>69</v>
      </c>
      <c r="D8" s="112" t="str">
        <f>CONCATENATE("dif ",RIGHT(2019,2),"/",RIGHT(2018,2))</f>
        <v>dif 19/18</v>
      </c>
      <c r="E8" s="113" t="s">
        <v>69</v>
      </c>
      <c r="F8" s="112" t="str">
        <f>CONCATENATE("dif ",RIGHT(E7,2),"/",RIGHT(C7,2))</f>
        <v>dif 20/19</v>
      </c>
      <c r="G8" s="113" t="s">
        <v>69</v>
      </c>
      <c r="H8" s="112" t="str">
        <f>CONCATENATE("dif ",RIGHT(G7,2),"/",RIGHT(E7,2))</f>
        <v>dif 21/20</v>
      </c>
      <c r="I8" s="113" t="s">
        <v>69</v>
      </c>
      <c r="J8" s="112" t="str">
        <f>CONCATENATE("dif ",RIGHT(I7,2),"/",RIGHT(G7,2))</f>
        <v>dif 22/21</v>
      </c>
      <c r="K8" s="113" t="s">
        <v>69</v>
      </c>
      <c r="L8" s="112" t="str">
        <f>CONCATENATE("dif ",RIGHT(K7,2),"/",RIGHT(I7,2))</f>
        <v>dif 23/22</v>
      </c>
      <c r="M8" s="113" t="s">
        <v>69</v>
      </c>
      <c r="N8" s="112" t="str">
        <f>CONCATENATE("dif ",RIGHT(M7,2),"/",RIGHT(K7,2))</f>
        <v>dif 24/23</v>
      </c>
      <c r="O8" s="112" t="str">
        <f>CONCATENATE("dif ",RIGHT(M7,2),"/",RIGHT(C7,2))</f>
        <v>dif 24/19</v>
      </c>
    </row>
    <row r="9" spans="1:16" x14ac:dyDescent="0.25">
      <c r="A9" s="1" t="s">
        <v>70</v>
      </c>
      <c r="B9" s="114" t="s">
        <v>71</v>
      </c>
      <c r="C9" s="184">
        <v>4.8966135458167335</v>
      </c>
      <c r="D9" s="185">
        <v>-0.56901638431623969</v>
      </c>
      <c r="E9" s="184">
        <v>5.5707472178060415</v>
      </c>
      <c r="F9" s="185">
        <f t="shared" ref="F9:J21" si="0">IFERROR(E9-C9,"-")</f>
        <v>0.67413367198930807</v>
      </c>
      <c r="G9" s="184">
        <v>4.9664429530201346</v>
      </c>
      <c r="H9" s="185">
        <f t="shared" si="0"/>
        <v>-0.60430426478590693</v>
      </c>
      <c r="I9" s="184">
        <v>5.4319157237612172</v>
      </c>
      <c r="J9" s="185">
        <f t="shared" si="0"/>
        <v>0.46547277074108262</v>
      </c>
      <c r="K9" s="184">
        <v>2.6000578368999423</v>
      </c>
      <c r="L9" s="185">
        <f t="shared" ref="L9:L21" si="1">IFERROR(K9-I9,"-")</f>
        <v>-2.8318578868612749</v>
      </c>
      <c r="M9" s="184">
        <v>4.758042895442359</v>
      </c>
      <c r="N9" s="185">
        <f t="shared" ref="N9:N14" si="2">IFERROR(M9-K9,"-")</f>
        <v>2.1579850585424167</v>
      </c>
      <c r="O9" s="185">
        <f t="shared" ref="O9:O14" si="3">IFERROR(M9-C9,"-")</f>
        <v>-0.13857065037437444</v>
      </c>
    </row>
    <row r="10" spans="1:16" x14ac:dyDescent="0.25">
      <c r="A10" s="1" t="s">
        <v>72</v>
      </c>
      <c r="B10" s="114" t="s">
        <v>73</v>
      </c>
      <c r="C10" s="184">
        <v>5.2589262099973553</v>
      </c>
      <c r="D10" s="185">
        <v>-0.11349266905869193</v>
      </c>
      <c r="E10" s="184">
        <v>4.3991796200345421</v>
      </c>
      <c r="F10" s="185">
        <f t="shared" si="0"/>
        <v>-0.85974658996281317</v>
      </c>
      <c r="G10" s="184">
        <v>5.9880597014925376</v>
      </c>
      <c r="H10" s="185">
        <f t="shared" si="0"/>
        <v>1.5888800814579955</v>
      </c>
      <c r="I10" s="184">
        <v>4.7389745428468988</v>
      </c>
      <c r="J10" s="185">
        <f t="shared" si="0"/>
        <v>-1.2490851586456388</v>
      </c>
      <c r="K10" s="184">
        <v>3.5846256092157733</v>
      </c>
      <c r="L10" s="185">
        <f t="shared" si="1"/>
        <v>-1.1543489336311255</v>
      </c>
      <c r="M10" s="184">
        <v>3.9109201425277718</v>
      </c>
      <c r="N10" s="185">
        <f t="shared" si="2"/>
        <v>0.32629453331199842</v>
      </c>
      <c r="O10" s="185">
        <f>IFERROR(M10-C10,"-")</f>
        <v>-1.3480060674695835</v>
      </c>
    </row>
    <row r="11" spans="1:16" x14ac:dyDescent="0.25">
      <c r="A11" s="1" t="s">
        <v>74</v>
      </c>
      <c r="B11" s="114" t="s">
        <v>75</v>
      </c>
      <c r="C11" s="184">
        <v>5.3338495575221243</v>
      </c>
      <c r="D11" s="185">
        <v>0.85765908133164803</v>
      </c>
      <c r="E11" s="184">
        <v>7.4140625</v>
      </c>
      <c r="F11" s="185">
        <f t="shared" si="0"/>
        <v>2.0802129424778757</v>
      </c>
      <c r="G11" s="184">
        <v>4.6312649164677806</v>
      </c>
      <c r="H11" s="185">
        <f t="shared" si="0"/>
        <v>-2.7827975835322194</v>
      </c>
      <c r="I11" s="184">
        <v>4.7581772435001399</v>
      </c>
      <c r="J11" s="185">
        <f t="shared" si="0"/>
        <v>0.12691232703235933</v>
      </c>
      <c r="K11" s="184">
        <v>3.7490252411245639</v>
      </c>
      <c r="L11" s="185">
        <f t="shared" si="1"/>
        <v>-1.009152002375576</v>
      </c>
      <c r="M11" s="184">
        <v>3.5477652678266804</v>
      </c>
      <c r="N11" s="185">
        <f t="shared" si="2"/>
        <v>-0.20125997329788348</v>
      </c>
      <c r="O11" s="185">
        <f t="shared" si="3"/>
        <v>-1.7860842896954439</v>
      </c>
    </row>
    <row r="12" spans="1:16" x14ac:dyDescent="0.25">
      <c r="A12" s="1" t="s">
        <v>76</v>
      </c>
      <c r="B12" s="114" t="s">
        <v>77</v>
      </c>
      <c r="C12" s="184">
        <v>4.7239632795188351</v>
      </c>
      <c r="D12" s="185">
        <v>-0.28140504735262351</v>
      </c>
      <c r="E12" s="184" t="s">
        <v>227</v>
      </c>
      <c r="F12" s="185" t="str">
        <f t="shared" si="0"/>
        <v>-</v>
      </c>
      <c r="G12" s="184">
        <v>6.0419463087248326</v>
      </c>
      <c r="H12" s="185" t="str">
        <f t="shared" si="0"/>
        <v>-</v>
      </c>
      <c r="I12" s="184">
        <v>4.0661295736824439</v>
      </c>
      <c r="J12" s="185">
        <f t="shared" si="0"/>
        <v>-1.9758167350423887</v>
      </c>
      <c r="K12" s="184">
        <v>2.946316262353998</v>
      </c>
      <c r="L12" s="185">
        <f t="shared" si="1"/>
        <v>-1.1198133113284459</v>
      </c>
      <c r="M12" s="184">
        <v>3.7641290322580647</v>
      </c>
      <c r="N12" s="185">
        <f t="shared" si="2"/>
        <v>0.81781276990406671</v>
      </c>
      <c r="O12" s="185">
        <f t="shared" si="3"/>
        <v>-0.95983424726077038</v>
      </c>
    </row>
    <row r="13" spans="1:16" x14ac:dyDescent="0.25">
      <c r="A13" s="1" t="s">
        <v>78</v>
      </c>
      <c r="B13" s="114" t="s">
        <v>79</v>
      </c>
      <c r="C13" s="184">
        <v>4.6947743467933494</v>
      </c>
      <c r="D13" s="185">
        <v>-2.9333573137025226E-2</v>
      </c>
      <c r="E13" s="184" t="s">
        <v>227</v>
      </c>
      <c r="F13" s="185" t="str">
        <f t="shared" si="0"/>
        <v>-</v>
      </c>
      <c r="G13" s="184">
        <v>3.0245901639344264</v>
      </c>
      <c r="H13" s="185" t="str">
        <f t="shared" si="0"/>
        <v>-</v>
      </c>
      <c r="I13" s="184">
        <v>4.6396321070234112</v>
      </c>
      <c r="J13" s="185">
        <f t="shared" si="0"/>
        <v>1.6150419430889849</v>
      </c>
      <c r="K13" s="184">
        <v>2.9742453613957354</v>
      </c>
      <c r="L13" s="185">
        <f t="shared" si="1"/>
        <v>-1.6653867456276759</v>
      </c>
      <c r="M13" s="184">
        <v>4.1802139037433159</v>
      </c>
      <c r="N13" s="185">
        <f t="shared" si="2"/>
        <v>1.2059685423475806</v>
      </c>
      <c r="O13" s="185">
        <f t="shared" si="3"/>
        <v>-0.51456044305003346</v>
      </c>
    </row>
    <row r="14" spans="1:16" x14ac:dyDescent="0.25">
      <c r="A14" s="1" t="s">
        <v>80</v>
      </c>
      <c r="B14" s="114" t="s">
        <v>81</v>
      </c>
      <c r="C14" s="184">
        <v>5.4250224483687521</v>
      </c>
      <c r="D14" s="185">
        <v>0.16123657284472781</v>
      </c>
      <c r="E14" s="184" t="s">
        <v>227</v>
      </c>
      <c r="F14" s="185" t="str">
        <f t="shared" si="0"/>
        <v>-</v>
      </c>
      <c r="G14" s="184">
        <v>3.618808777429467</v>
      </c>
      <c r="H14" s="185" t="str">
        <f t="shared" si="0"/>
        <v>-</v>
      </c>
      <c r="I14" s="184">
        <v>4.6825208085612369</v>
      </c>
      <c r="J14" s="185">
        <f t="shared" si="0"/>
        <v>1.0637120311317698</v>
      </c>
      <c r="K14" s="184">
        <v>3.6149350649350649</v>
      </c>
      <c r="L14" s="185">
        <f t="shared" si="1"/>
        <v>-1.067585743626172</v>
      </c>
      <c r="M14" s="184">
        <v>5.1674379469920071</v>
      </c>
      <c r="N14" s="185">
        <f t="shared" si="2"/>
        <v>1.5525028820569422</v>
      </c>
      <c r="O14" s="185">
        <f t="shared" si="3"/>
        <v>-0.25758450137674505</v>
      </c>
    </row>
    <row r="15" spans="1:16" x14ac:dyDescent="0.25">
      <c r="A15" s="1" t="s">
        <v>82</v>
      </c>
      <c r="B15" s="114" t="s">
        <v>83</v>
      </c>
      <c r="C15" s="184">
        <v>5.313264346190028</v>
      </c>
      <c r="D15" s="185">
        <v>3.6158889384907411E-6</v>
      </c>
      <c r="E15" s="184" t="s">
        <v>227</v>
      </c>
      <c r="F15" s="185" t="str">
        <f t="shared" si="0"/>
        <v>-</v>
      </c>
      <c r="G15" s="184">
        <v>4.7274211099020675</v>
      </c>
      <c r="H15" s="185" t="str">
        <f t="shared" si="0"/>
        <v>-</v>
      </c>
      <c r="I15" s="184">
        <v>4.897950469684031</v>
      </c>
      <c r="J15" s="185">
        <f t="shared" si="0"/>
        <v>0.17052935978196349</v>
      </c>
      <c r="K15" s="184">
        <v>3.7549999999999999</v>
      </c>
      <c r="L15" s="185">
        <f t="shared" si="1"/>
        <v>-1.1429504696840311</v>
      </c>
      <c r="M15" s="184">
        <v>4.9892344497607652</v>
      </c>
      <c r="N15" s="185">
        <f>IFERROR(M15-K15,"-")</f>
        <v>1.2342344497607654</v>
      </c>
      <c r="O15" s="185">
        <f>IFERROR(M15-C15,"-")</f>
        <v>-0.32402989642926272</v>
      </c>
    </row>
    <row r="16" spans="1:16" x14ac:dyDescent="0.25">
      <c r="A16" s="1" t="s">
        <v>84</v>
      </c>
      <c r="B16" s="114" t="s">
        <v>85</v>
      </c>
      <c r="C16" s="184">
        <v>4.7314709236031929</v>
      </c>
      <c r="D16" s="185">
        <v>-0.42897600377110923</v>
      </c>
      <c r="E16" s="184">
        <v>3.442654028436019</v>
      </c>
      <c r="F16" s="185">
        <f t="shared" si="0"/>
        <v>-1.2888168951671739</v>
      </c>
      <c r="G16" s="184">
        <v>4.5798791018998273</v>
      </c>
      <c r="H16" s="185">
        <f t="shared" si="0"/>
        <v>1.1372250734638083</v>
      </c>
      <c r="I16" s="184">
        <v>4.440622195632665</v>
      </c>
      <c r="J16" s="185">
        <f t="shared" si="0"/>
        <v>-0.13925690626716225</v>
      </c>
      <c r="K16" s="184">
        <v>4.0678571428571431</v>
      </c>
      <c r="L16" s="185">
        <f t="shared" si="1"/>
        <v>-0.37276505277552197</v>
      </c>
      <c r="M16" s="184">
        <v>5.2682695349572919</v>
      </c>
      <c r="N16" s="185">
        <f>IFERROR(M16-K16,"-")</f>
        <v>1.2004123921001488</v>
      </c>
      <c r="O16" s="185">
        <f>IFERROR(M16-C16,"-")</f>
        <v>0.53679861135409901</v>
      </c>
    </row>
    <row r="17" spans="1:16" x14ac:dyDescent="0.25">
      <c r="A17" s="1" t="s">
        <v>86</v>
      </c>
      <c r="B17" s="114" t="s">
        <v>87</v>
      </c>
      <c r="C17" s="184">
        <v>5.8528906697195193</v>
      </c>
      <c r="D17" s="185">
        <v>0.14310146960401227</v>
      </c>
      <c r="E17" s="184">
        <v>4.6772727272727277</v>
      </c>
      <c r="F17" s="185">
        <f t="shared" si="0"/>
        <v>-1.1756179424467916</v>
      </c>
      <c r="G17" s="184">
        <v>5.2922673656618615</v>
      </c>
      <c r="H17" s="185">
        <f t="shared" si="0"/>
        <v>0.61499463838913382</v>
      </c>
      <c r="I17" s="184">
        <v>4.3328030544066181</v>
      </c>
      <c r="J17" s="185">
        <f t="shared" si="0"/>
        <v>-0.95946431125524345</v>
      </c>
      <c r="K17" s="184">
        <v>3.6786288162828065</v>
      </c>
      <c r="L17" s="185">
        <f t="shared" si="1"/>
        <v>-0.65417423812381159</v>
      </c>
      <c r="M17" s="184">
        <v>5.6433811802232858</v>
      </c>
      <c r="N17" s="185">
        <f t="shared" ref="N17:N19" si="4">IFERROR(M17-K17,"-")</f>
        <v>1.9647523639404794</v>
      </c>
      <c r="O17" s="185">
        <f t="shared" ref="O17:O19" si="5">IFERROR(M17-C17,"-")</f>
        <v>-0.20950948949623349</v>
      </c>
    </row>
    <row r="18" spans="1:16" x14ac:dyDescent="0.25">
      <c r="A18" s="1" t="s">
        <v>88</v>
      </c>
      <c r="B18" s="114" t="s">
        <v>89</v>
      </c>
      <c r="C18" s="184">
        <v>5.3313270278016622</v>
      </c>
      <c r="D18" s="185">
        <v>0.1166048055794402</v>
      </c>
      <c r="E18" s="184">
        <v>3.9116607773851588</v>
      </c>
      <c r="F18" s="185">
        <f t="shared" si="0"/>
        <v>-1.4196662504165034</v>
      </c>
      <c r="G18" s="184">
        <v>4.5606155778894468</v>
      </c>
      <c r="H18" s="185">
        <f t="shared" si="0"/>
        <v>0.648954800504288</v>
      </c>
      <c r="I18" s="184">
        <v>4.2964484884062228</v>
      </c>
      <c r="J18" s="185">
        <f t="shared" si="0"/>
        <v>-0.26416708948322398</v>
      </c>
      <c r="K18" s="184">
        <v>4.1927966101694913</v>
      </c>
      <c r="L18" s="185">
        <f t="shared" si="1"/>
        <v>-0.1036518782367315</v>
      </c>
      <c r="M18" s="184">
        <v>4.5166666666666666</v>
      </c>
      <c r="N18" s="185">
        <f t="shared" si="4"/>
        <v>0.32387005649717526</v>
      </c>
      <c r="O18" s="185">
        <f t="shared" si="5"/>
        <v>-0.81466036113499563</v>
      </c>
    </row>
    <row r="19" spans="1:16" x14ac:dyDescent="0.25">
      <c r="A19" s="1" t="s">
        <v>90</v>
      </c>
      <c r="B19" s="114" t="s">
        <v>91</v>
      </c>
      <c r="C19" s="184">
        <v>4.9718340611353709</v>
      </c>
      <c r="D19" s="185">
        <v>-0.18371661898749014</v>
      </c>
      <c r="E19" s="184">
        <v>5.278761061946903</v>
      </c>
      <c r="F19" s="185">
        <f t="shared" si="0"/>
        <v>0.30692700081153212</v>
      </c>
      <c r="G19" s="184">
        <v>5.4918251584918254</v>
      </c>
      <c r="H19" s="185">
        <f t="shared" si="0"/>
        <v>0.21306409654492242</v>
      </c>
      <c r="I19" s="184">
        <v>4.1097560975609753</v>
      </c>
      <c r="J19" s="185">
        <f t="shared" si="0"/>
        <v>-1.3820690609308501</v>
      </c>
      <c r="K19" s="184">
        <v>4.6026110856619331</v>
      </c>
      <c r="L19" s="185">
        <f t="shared" si="1"/>
        <v>0.49285498810095785</v>
      </c>
      <c r="M19" s="184">
        <v>4.8881054567749844</v>
      </c>
      <c r="N19" s="185">
        <f t="shared" si="4"/>
        <v>0.28549437111305132</v>
      </c>
      <c r="O19" s="185">
        <f t="shared" si="5"/>
        <v>-8.3728604360386427E-2</v>
      </c>
    </row>
    <row r="20" spans="1:16" x14ac:dyDescent="0.25">
      <c r="A20" s="1" t="s">
        <v>92</v>
      </c>
      <c r="B20" s="114" t="s">
        <v>93</v>
      </c>
      <c r="C20" s="184">
        <v>6.0625861593603529</v>
      </c>
      <c r="D20" s="185">
        <v>1.0879277195190129</v>
      </c>
      <c r="E20" s="184">
        <v>6.4051172707889128</v>
      </c>
      <c r="F20" s="185">
        <f t="shared" si="0"/>
        <v>0.34253111142855985</v>
      </c>
      <c r="G20" s="184">
        <v>5.9826542960871318</v>
      </c>
      <c r="H20" s="185">
        <f t="shared" si="0"/>
        <v>-0.42246297470178096</v>
      </c>
      <c r="I20" s="184">
        <v>3.8652406417112299</v>
      </c>
      <c r="J20" s="185">
        <f t="shared" si="0"/>
        <v>-2.1174136543759019</v>
      </c>
      <c r="K20" s="184">
        <v>3.6283685360524398</v>
      </c>
      <c r="L20" s="185">
        <f t="shared" si="1"/>
        <v>-0.23687210565879013</v>
      </c>
      <c r="M20" s="184"/>
      <c r="N20" s="185"/>
      <c r="O20" s="185"/>
    </row>
    <row r="21" spans="1:16" ht="15.75" x14ac:dyDescent="0.25">
      <c r="A21" s="1" t="s">
        <v>0</v>
      </c>
      <c r="B21" s="117" t="s">
        <v>30</v>
      </c>
      <c r="C21" s="186">
        <v>5.2086919868666248</v>
      </c>
      <c r="D21" s="187">
        <v>7.1876066468615107E-2</v>
      </c>
      <c r="E21" s="186">
        <v>5.1670228765930499</v>
      </c>
      <c r="F21" s="187">
        <f t="shared" si="0"/>
        <v>-4.1669110273574894E-2</v>
      </c>
      <c r="G21" s="186">
        <v>4.8986657407866669</v>
      </c>
      <c r="H21" s="187">
        <f t="shared" si="0"/>
        <v>-0.26835713580638298</v>
      </c>
      <c r="I21" s="186">
        <v>4.4591931339567168</v>
      </c>
      <c r="J21" s="187">
        <f t="shared" si="0"/>
        <v>-0.43947260682995015</v>
      </c>
      <c r="K21" s="186">
        <v>3.5577336512527848</v>
      </c>
      <c r="L21" s="187">
        <f t="shared" si="1"/>
        <v>-0.90145948270393195</v>
      </c>
      <c r="M21" s="186">
        <v>4.4865374328145302</v>
      </c>
      <c r="N21" s="187">
        <v>0.93729716482836745</v>
      </c>
      <c r="O21" s="187">
        <v>-0.64743443622935537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59.25" customHeight="1" thickBot="1" x14ac:dyDescent="0.3">
      <c r="B26" s="263" t="s">
        <v>281</v>
      </c>
      <c r="C26" s="263"/>
      <c r="D26" s="263"/>
      <c r="E26" s="263"/>
      <c r="F26" s="263"/>
      <c r="G26" s="263"/>
      <c r="H26" s="263"/>
      <c r="I26" s="263"/>
      <c r="J26" s="263"/>
      <c r="K26" s="263"/>
      <c r="L26" s="263"/>
      <c r="M26" s="263"/>
      <c r="N26" s="263"/>
      <c r="O26" s="263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88" t="s">
        <v>97</v>
      </c>
      <c r="D28" s="289"/>
      <c r="E28" s="289"/>
      <c r="F28" s="289"/>
      <c r="G28" s="289"/>
      <c r="H28" s="289"/>
      <c r="I28" s="289"/>
      <c r="J28" s="289"/>
      <c r="K28" s="289"/>
      <c r="L28" s="289"/>
      <c r="M28" s="289"/>
      <c r="N28" s="289"/>
      <c r="O28" s="290"/>
    </row>
    <row r="29" spans="1:16" ht="22.5" thickTop="1" thickBot="1" x14ac:dyDescent="0.3">
      <c r="B29" s="109"/>
      <c r="C29" s="291">
        <f>2019</f>
        <v>2019</v>
      </c>
      <c r="D29" s="292"/>
      <c r="E29" s="293">
        <v>2020</v>
      </c>
      <c r="F29" s="292"/>
      <c r="G29" s="293">
        <v>2021</v>
      </c>
      <c r="H29" s="292"/>
      <c r="I29" s="293">
        <v>2022</v>
      </c>
      <c r="J29" s="292"/>
      <c r="K29" s="293">
        <v>2023</v>
      </c>
      <c r="L29" s="292"/>
      <c r="M29" s="293">
        <v>2024</v>
      </c>
      <c r="N29" s="294"/>
      <c r="O29" s="295"/>
    </row>
    <row r="30" spans="1:16" ht="16.5" thickTop="1" thickBot="1" x14ac:dyDescent="0.3">
      <c r="B30" s="85"/>
      <c r="C30" s="111" t="s">
        <v>69</v>
      </c>
      <c r="D30" s="112" t="str">
        <f>CONCATENATE("dif ",RIGHT(2019,2),"/",RIGHT(2018,2))</f>
        <v>dif 19/18</v>
      </c>
      <c r="E30" s="113" t="s">
        <v>69</v>
      </c>
      <c r="F30" s="112" t="str">
        <f>CONCATENATE("dif ",RIGHT(E29,2),"/",RIGHT(C29,2))</f>
        <v>dif 20/19</v>
      </c>
      <c r="G30" s="113" t="s">
        <v>69</v>
      </c>
      <c r="H30" s="112" t="str">
        <f>CONCATENATE("dif ",RIGHT(G29,2),"/",RIGHT(E29,2))</f>
        <v>dif 21/20</v>
      </c>
      <c r="I30" s="113" t="s">
        <v>69</v>
      </c>
      <c r="J30" s="112" t="str">
        <f>CONCATENATE("dif ",RIGHT(I29,2),"/",RIGHT(G29,2))</f>
        <v>dif 22/21</v>
      </c>
      <c r="K30" s="113" t="s">
        <v>69</v>
      </c>
      <c r="L30" s="112" t="str">
        <f>CONCATENATE("dif ",RIGHT(K29,2),"/",RIGHT(I29,2))</f>
        <v>dif 23/22</v>
      </c>
      <c r="M30" s="113" t="s">
        <v>69</v>
      </c>
      <c r="N30" s="112" t="str">
        <f>CONCATENATE("dif ",RIGHT(M29,2),"/",RIGHT(K29,2))</f>
        <v>dif 24/23</v>
      </c>
      <c r="O30" s="112" t="str">
        <f>CONCATENATE("dif ",RIGHT(M29,2),"/",RIGHT(C29,2))</f>
        <v>dif 24/19</v>
      </c>
    </row>
    <row r="31" spans="1:16" x14ac:dyDescent="0.25">
      <c r="B31" s="114" t="s">
        <v>71</v>
      </c>
      <c r="C31" s="184">
        <v>2.1968190854870775</v>
      </c>
      <c r="D31" s="185">
        <v>-0.95557568954920713</v>
      </c>
      <c r="E31" s="184">
        <v>2.8564705882352941</v>
      </c>
      <c r="F31" s="185">
        <f t="shared" ref="F31:J43" si="6">IFERROR(E31-C31,"-")</f>
        <v>0.6596515027482166</v>
      </c>
      <c r="G31" s="184">
        <v>4.8598130841121492</v>
      </c>
      <c r="H31" s="185">
        <f t="shared" si="6"/>
        <v>2.0033424958768551</v>
      </c>
      <c r="I31" s="184">
        <v>5.8509316770186333</v>
      </c>
      <c r="J31" s="185">
        <f t="shared" si="6"/>
        <v>0.99111859290648407</v>
      </c>
      <c r="K31" s="184">
        <v>1.9327199539965498</v>
      </c>
      <c r="L31" s="185">
        <f t="shared" ref="L31:N43" si="7">IFERROR(K31-I31,"-")</f>
        <v>-3.9182117230220834</v>
      </c>
      <c r="M31" s="184">
        <v>2.4161073825503356</v>
      </c>
      <c r="N31" s="185">
        <f t="shared" si="7"/>
        <v>0.4833874285537858</v>
      </c>
      <c r="O31" s="185">
        <f t="shared" ref="O31:O36" si="8">IFERROR(M31-C31,"-")</f>
        <v>0.21928829706325814</v>
      </c>
    </row>
    <row r="32" spans="1:16" x14ac:dyDescent="0.25">
      <c r="B32" s="114" t="s">
        <v>73</v>
      </c>
      <c r="C32" s="184">
        <v>2.9192073170731709</v>
      </c>
      <c r="D32" s="185">
        <v>-1.1710401356196969</v>
      </c>
      <c r="E32" s="184">
        <v>1.9737991266375545</v>
      </c>
      <c r="F32" s="185">
        <f t="shared" si="6"/>
        <v>-0.94540819043561641</v>
      </c>
      <c r="G32" s="184">
        <v>14.6</v>
      </c>
      <c r="H32" s="185">
        <f t="shared" si="6"/>
        <v>12.626200873362444</v>
      </c>
      <c r="I32" s="184">
        <v>5.1260504201680677</v>
      </c>
      <c r="J32" s="185">
        <f t="shared" si="6"/>
        <v>-9.4739495798319311</v>
      </c>
      <c r="K32" s="184">
        <v>2.0585305105853049</v>
      </c>
      <c r="L32" s="185">
        <f t="shared" si="7"/>
        <v>-3.0675199095827628</v>
      </c>
      <c r="M32" s="184">
        <v>2.2608225108225106</v>
      </c>
      <c r="N32" s="185">
        <f t="shared" si="7"/>
        <v>0.20229200023720573</v>
      </c>
      <c r="O32" s="185">
        <f>IFERROR(M32-C32,"-")</f>
        <v>-0.65838480625066031</v>
      </c>
    </row>
    <row r="33" spans="2:16" x14ac:dyDescent="0.25">
      <c r="B33" s="114" t="s">
        <v>75</v>
      </c>
      <c r="C33" s="184">
        <v>2.8</v>
      </c>
      <c r="D33" s="185">
        <v>0.36081708449396466</v>
      </c>
      <c r="E33" s="184">
        <v>3.2791666666666668</v>
      </c>
      <c r="F33" s="185">
        <f t="shared" si="6"/>
        <v>0.47916666666666696</v>
      </c>
      <c r="G33" s="184">
        <v>4.3</v>
      </c>
      <c r="H33" s="185">
        <f t="shared" si="6"/>
        <v>1.020833333333333</v>
      </c>
      <c r="I33" s="184">
        <v>3.795744680851064</v>
      </c>
      <c r="J33" s="185">
        <f t="shared" si="6"/>
        <v>-0.50425531914893584</v>
      </c>
      <c r="K33" s="184">
        <v>2.0065316786414109</v>
      </c>
      <c r="L33" s="185">
        <f t="shared" si="7"/>
        <v>-1.7892130022096531</v>
      </c>
      <c r="M33" s="184">
        <v>2.0977835723598437</v>
      </c>
      <c r="N33" s="185">
        <f t="shared" si="7"/>
        <v>9.1251893718432786E-2</v>
      </c>
      <c r="O33" s="185">
        <f t="shared" si="8"/>
        <v>-0.70221642764015613</v>
      </c>
    </row>
    <row r="34" spans="2:16" x14ac:dyDescent="0.25">
      <c r="B34" s="114" t="s">
        <v>77</v>
      </c>
      <c r="C34" s="184">
        <v>3.1794871794871793</v>
      </c>
      <c r="D34" s="185">
        <v>0.7165857398415536</v>
      </c>
      <c r="E34" s="184" t="s">
        <v>227</v>
      </c>
      <c r="F34" s="185" t="str">
        <f>IFERROR(E34-C34,"-")</f>
        <v>-</v>
      </c>
      <c r="G34" s="184">
        <v>4.7785234899328861</v>
      </c>
      <c r="H34" s="185" t="str">
        <f>IFERROR(G34-E34,"-")</f>
        <v>-</v>
      </c>
      <c r="I34" s="184">
        <v>3.7468879668049793</v>
      </c>
      <c r="J34" s="185">
        <f>IFERROR(I34-G34,"-")</f>
        <v>-1.0316355231279069</v>
      </c>
      <c r="K34" s="184">
        <v>1.7439712673165726</v>
      </c>
      <c r="L34" s="185">
        <f>IFERROR(K34-I34,"-")</f>
        <v>-2.0029166994884067</v>
      </c>
      <c r="M34" s="184">
        <v>1.7649006622516556</v>
      </c>
      <c r="N34" s="185">
        <f>IFERROR(M34-K34,"-")</f>
        <v>2.0929394935083057E-2</v>
      </c>
      <c r="O34" s="185">
        <f t="shared" si="8"/>
        <v>-1.4145865172355236</v>
      </c>
    </row>
    <row r="35" spans="2:16" x14ac:dyDescent="0.25">
      <c r="B35" s="114" t="s">
        <v>79</v>
      </c>
      <c r="C35" s="184">
        <v>2.7881040892193307</v>
      </c>
      <c r="D35" s="185">
        <v>0.10922101766610215</v>
      </c>
      <c r="E35" s="184" t="s">
        <v>227</v>
      </c>
      <c r="F35" s="185" t="str">
        <f t="shared" si="6"/>
        <v>-</v>
      </c>
      <c r="G35" s="184">
        <v>2.4325153374233128</v>
      </c>
      <c r="H35" s="185" t="str">
        <f t="shared" si="6"/>
        <v>-</v>
      </c>
      <c r="I35" s="184">
        <v>2.865580448065173</v>
      </c>
      <c r="J35" s="185">
        <f t="shared" si="6"/>
        <v>0.43306511064186015</v>
      </c>
      <c r="K35" s="184">
        <v>1.7610921501706485</v>
      </c>
      <c r="L35" s="185">
        <f t="shared" si="7"/>
        <v>-1.1044882978945245</v>
      </c>
      <c r="M35" s="184">
        <v>2.347826086956522</v>
      </c>
      <c r="N35" s="185">
        <f t="shared" si="7"/>
        <v>0.58673393678587349</v>
      </c>
      <c r="O35" s="185">
        <f>IFERROR(M35-C35,"-")</f>
        <v>-0.44027800226280878</v>
      </c>
    </row>
    <row r="36" spans="2:16" x14ac:dyDescent="0.25">
      <c r="B36" s="114" t="s">
        <v>81</v>
      </c>
      <c r="C36" s="184">
        <v>2.8534961154273031</v>
      </c>
      <c r="D36" s="185">
        <v>6.9552786029428049E-2</v>
      </c>
      <c r="E36" s="184" t="s">
        <v>227</v>
      </c>
      <c r="F36" s="185" t="str">
        <f t="shared" si="6"/>
        <v>-</v>
      </c>
      <c r="G36" s="184">
        <v>2.8013986013986014</v>
      </c>
      <c r="H36" s="185" t="str">
        <f t="shared" si="6"/>
        <v>-</v>
      </c>
      <c r="I36" s="184">
        <v>2.5684803001876171</v>
      </c>
      <c r="J36" s="185">
        <f t="shared" si="6"/>
        <v>-0.23291830121098434</v>
      </c>
      <c r="K36" s="184">
        <v>1.8193103448275862</v>
      </c>
      <c r="L36" s="185">
        <f t="shared" si="7"/>
        <v>-0.74916995536003084</v>
      </c>
      <c r="M36" s="184">
        <v>2.9272445820433437</v>
      </c>
      <c r="N36" s="185">
        <f t="shared" si="7"/>
        <v>1.1079342372157575</v>
      </c>
      <c r="O36" s="185">
        <f t="shared" si="8"/>
        <v>7.374846661604062E-2</v>
      </c>
    </row>
    <row r="37" spans="2:16" x14ac:dyDescent="0.25">
      <c r="B37" s="114" t="s">
        <v>83</v>
      </c>
      <c r="C37" s="184">
        <v>2.5760456273764261</v>
      </c>
      <c r="D37" s="185">
        <v>-0.14290174104462672</v>
      </c>
      <c r="E37" s="184" t="s">
        <v>227</v>
      </c>
      <c r="F37" s="185" t="str">
        <f t="shared" si="6"/>
        <v>-</v>
      </c>
      <c r="G37" s="184">
        <v>3.1929181929181931</v>
      </c>
      <c r="H37" s="185" t="str">
        <f t="shared" si="6"/>
        <v>-</v>
      </c>
      <c r="I37" s="184">
        <v>2.2784090909090908</v>
      </c>
      <c r="J37" s="185">
        <f t="shared" si="6"/>
        <v>-0.91450910200910229</v>
      </c>
      <c r="K37" s="184">
        <v>1.984984984984985</v>
      </c>
      <c r="L37" s="185">
        <f t="shared" si="7"/>
        <v>-0.29342410592410584</v>
      </c>
      <c r="M37" s="184">
        <v>2.3681257014590349</v>
      </c>
      <c r="N37" s="185">
        <f t="shared" si="7"/>
        <v>0.3831407164740499</v>
      </c>
      <c r="O37" s="185">
        <f>IFERROR(M37-C37,"-")</f>
        <v>-0.20791992591739117</v>
      </c>
    </row>
    <row r="38" spans="2:16" x14ac:dyDescent="0.25">
      <c r="B38" s="114" t="s">
        <v>85</v>
      </c>
      <c r="C38" s="184">
        <v>2.6506746626686657</v>
      </c>
      <c r="D38" s="185">
        <v>-0.57797255218544574</v>
      </c>
      <c r="E38" s="184">
        <v>2.8</v>
      </c>
      <c r="F38" s="185">
        <f t="shared" si="6"/>
        <v>0.14932533733133413</v>
      </c>
      <c r="G38" s="184">
        <v>3.4298780487804876</v>
      </c>
      <c r="H38" s="185">
        <f t="shared" si="6"/>
        <v>0.62987804878048781</v>
      </c>
      <c r="I38" s="184">
        <v>2.7260273972602738</v>
      </c>
      <c r="J38" s="185">
        <f t="shared" si="6"/>
        <v>-0.70385065152021387</v>
      </c>
      <c r="K38" s="184">
        <v>2.2466926070038911</v>
      </c>
      <c r="L38" s="185">
        <f t="shared" si="7"/>
        <v>-0.4793347902563827</v>
      </c>
      <c r="M38" s="184">
        <v>3.2354740061162079</v>
      </c>
      <c r="N38" s="185">
        <f t="shared" si="7"/>
        <v>0.98878139911231688</v>
      </c>
      <c r="O38" s="185">
        <f>IFERROR(M38-C38,"-")</f>
        <v>0.58479934344754225</v>
      </c>
    </row>
    <row r="39" spans="2:16" x14ac:dyDescent="0.25">
      <c r="B39" s="114" t="s">
        <v>87</v>
      </c>
      <c r="C39" s="184">
        <v>3.9263059701492535</v>
      </c>
      <c r="D39" s="185">
        <v>0.81271570645757008</v>
      </c>
      <c r="E39" s="184">
        <v>4.181034482758621</v>
      </c>
      <c r="F39" s="185">
        <f t="shared" si="6"/>
        <v>0.25472851260936746</v>
      </c>
      <c r="G39" s="184">
        <v>3.304075235109718</v>
      </c>
      <c r="H39" s="185">
        <f t="shared" si="6"/>
        <v>-0.87695924764890298</v>
      </c>
      <c r="I39" s="184">
        <v>3.5299806576402322</v>
      </c>
      <c r="J39" s="185">
        <f t="shared" si="6"/>
        <v>0.22590542253051415</v>
      </c>
      <c r="K39" s="184">
        <v>1.8514219384793964</v>
      </c>
      <c r="L39" s="185">
        <f t="shared" si="7"/>
        <v>-1.6785587191608358</v>
      </c>
      <c r="M39" s="184">
        <v>3.154897494305239</v>
      </c>
      <c r="N39" s="185">
        <f t="shared" si="7"/>
        <v>1.3034755558258426</v>
      </c>
      <c r="O39" s="185">
        <f t="shared" ref="O39:O41" si="9">IFERROR(M39-C39,"-")</f>
        <v>-0.77140847584401451</v>
      </c>
    </row>
    <row r="40" spans="2:16" x14ac:dyDescent="0.25">
      <c r="B40" s="114" t="s">
        <v>89</v>
      </c>
      <c r="C40" s="184">
        <v>4.4864532019704431</v>
      </c>
      <c r="D40" s="185">
        <v>1.7068833094973246</v>
      </c>
      <c r="E40" s="184">
        <v>4.5913043478260871</v>
      </c>
      <c r="F40" s="185">
        <f t="shared" si="6"/>
        <v>0.10485114585564403</v>
      </c>
      <c r="G40" s="184">
        <v>3.297427652733119</v>
      </c>
      <c r="H40" s="185">
        <f t="shared" si="6"/>
        <v>-1.2938766950929681</v>
      </c>
      <c r="I40" s="184">
        <v>3.3678343949044587</v>
      </c>
      <c r="J40" s="185">
        <f t="shared" si="6"/>
        <v>7.0406742171339687E-2</v>
      </c>
      <c r="K40" s="184">
        <v>2.3424657534246576</v>
      </c>
      <c r="L40" s="185">
        <f t="shared" si="7"/>
        <v>-1.0253686414798011</v>
      </c>
      <c r="M40" s="184">
        <v>2.0477081384471467</v>
      </c>
      <c r="N40" s="185">
        <f t="shared" si="7"/>
        <v>-0.29475761497751085</v>
      </c>
      <c r="O40" s="185">
        <f t="shared" si="9"/>
        <v>-2.4387450635232963</v>
      </c>
    </row>
    <row r="41" spans="2:16" x14ac:dyDescent="0.25">
      <c r="B41" s="114" t="s">
        <v>91</v>
      </c>
      <c r="C41" s="184">
        <v>2.477401129943503</v>
      </c>
      <c r="D41" s="185">
        <v>-5.9322033898303594E-3</v>
      </c>
      <c r="E41" s="184">
        <v>5.7840909090909092</v>
      </c>
      <c r="F41" s="185">
        <f t="shared" si="6"/>
        <v>3.3066897791474061</v>
      </c>
      <c r="G41" s="184">
        <v>4.5852272727272725</v>
      </c>
      <c r="H41" s="185">
        <f t="shared" si="6"/>
        <v>-1.1988636363636367</v>
      </c>
      <c r="I41" s="184">
        <v>4.3421439060205582</v>
      </c>
      <c r="J41" s="185">
        <f t="shared" si="6"/>
        <v>-0.24308336670671427</v>
      </c>
      <c r="K41" s="184">
        <v>2.8416230366492146</v>
      </c>
      <c r="L41" s="185">
        <f t="shared" si="7"/>
        <v>-1.5005208693713437</v>
      </c>
      <c r="M41" s="184">
        <v>2.6332046332046333</v>
      </c>
      <c r="N41" s="185">
        <f t="shared" si="7"/>
        <v>-0.20841840344458129</v>
      </c>
      <c r="O41" s="185">
        <f t="shared" si="9"/>
        <v>0.15580350326113024</v>
      </c>
    </row>
    <row r="42" spans="2:16" x14ac:dyDescent="0.25">
      <c r="B42" s="114" t="s">
        <v>93</v>
      </c>
      <c r="C42" s="184">
        <v>2.3587174348697393</v>
      </c>
      <c r="D42" s="185">
        <v>-0.27764620149389696</v>
      </c>
      <c r="E42" s="184">
        <v>3</v>
      </c>
      <c r="F42" s="185">
        <f t="shared" si="6"/>
        <v>0.64128256513026072</v>
      </c>
      <c r="G42" s="184">
        <v>5.0717703349282299</v>
      </c>
      <c r="H42" s="185">
        <f t="shared" si="6"/>
        <v>2.0717703349282299</v>
      </c>
      <c r="I42" s="184">
        <v>2.382857142857143</v>
      </c>
      <c r="J42" s="185">
        <f t="shared" si="6"/>
        <v>-2.6889131920710869</v>
      </c>
      <c r="K42" s="184">
        <v>2.0287009063444108</v>
      </c>
      <c r="L42" s="185">
        <f t="shared" si="7"/>
        <v>-0.3541562365127322</v>
      </c>
      <c r="M42" s="184"/>
      <c r="N42" s="185"/>
      <c r="O42" s="185"/>
    </row>
    <row r="43" spans="2:16" ht="15.75" x14ac:dyDescent="0.25">
      <c r="B43" s="117" t="s">
        <v>30</v>
      </c>
      <c r="C43" s="186">
        <v>2.9469026548672566</v>
      </c>
      <c r="D43" s="187">
        <v>7.0991498019644883E-2</v>
      </c>
      <c r="E43" s="186">
        <v>2.9713552800342025</v>
      </c>
      <c r="F43" s="187">
        <f t="shared" si="6"/>
        <v>2.4452625166945907E-2</v>
      </c>
      <c r="G43" s="186">
        <v>3.4921212121212122</v>
      </c>
      <c r="H43" s="187">
        <f t="shared" si="6"/>
        <v>0.52076593208700972</v>
      </c>
      <c r="I43" s="186">
        <v>3.1378290446613426</v>
      </c>
      <c r="J43" s="187">
        <f t="shared" si="6"/>
        <v>-0.35429216745986958</v>
      </c>
      <c r="K43" s="186">
        <v>1.9869135802469136</v>
      </c>
      <c r="L43" s="187">
        <f t="shared" si="7"/>
        <v>-1.150915464414429</v>
      </c>
      <c r="M43" s="186">
        <v>2.3592850049652432</v>
      </c>
      <c r="N43" s="187">
        <v>0.37691531595954886</v>
      </c>
      <c r="O43" s="187">
        <v>-0.61693877125853325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63" t="s">
        <v>282</v>
      </c>
      <c r="C48" s="263"/>
      <c r="D48" s="263"/>
      <c r="E48" s="263"/>
      <c r="F48" s="263"/>
      <c r="G48" s="263"/>
      <c r="H48" s="263"/>
      <c r="I48" s="263"/>
      <c r="J48" s="263"/>
      <c r="K48" s="263"/>
      <c r="L48" s="263"/>
      <c r="M48" s="263"/>
      <c r="N48" s="263"/>
      <c r="O48" s="263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88" t="s">
        <v>100</v>
      </c>
      <c r="D50" s="289"/>
      <c r="E50" s="289"/>
      <c r="F50" s="289"/>
      <c r="G50" s="289"/>
      <c r="H50" s="289"/>
      <c r="I50" s="289"/>
      <c r="J50" s="289"/>
      <c r="K50" s="289"/>
      <c r="L50" s="289"/>
      <c r="M50" s="289"/>
      <c r="N50" s="289"/>
      <c r="O50" s="290"/>
    </row>
    <row r="51" spans="1:16" ht="22.5" thickTop="1" thickBot="1" x14ac:dyDescent="0.3">
      <c r="B51" s="109"/>
      <c r="C51" s="291">
        <f>2019</f>
        <v>2019</v>
      </c>
      <c r="D51" s="292"/>
      <c r="E51" s="293">
        <v>2020</v>
      </c>
      <c r="F51" s="292"/>
      <c r="G51" s="293">
        <v>2021</v>
      </c>
      <c r="H51" s="292"/>
      <c r="I51" s="293">
        <v>2022</v>
      </c>
      <c r="J51" s="292"/>
      <c r="K51" s="293">
        <v>2023</v>
      </c>
      <c r="L51" s="292"/>
      <c r="M51" s="293">
        <v>2024</v>
      </c>
      <c r="N51" s="294"/>
      <c r="O51" s="295"/>
    </row>
    <row r="52" spans="1:16" ht="16.5" thickTop="1" thickBot="1" x14ac:dyDescent="0.3">
      <c r="B52" s="85"/>
      <c r="C52" s="111" t="s">
        <v>69</v>
      </c>
      <c r="D52" s="112" t="str">
        <f>CONCATENATE("dif ",RIGHT(2019,2),"/",RIGHT(2018,2))</f>
        <v>dif 19/18</v>
      </c>
      <c r="E52" s="113" t="s">
        <v>69</v>
      </c>
      <c r="F52" s="112" t="str">
        <f>CONCATENATE("dif ",RIGHT(E51,2),"/",RIGHT(C51,2))</f>
        <v>dif 20/19</v>
      </c>
      <c r="G52" s="113" t="s">
        <v>69</v>
      </c>
      <c r="H52" s="112" t="str">
        <f>CONCATENATE("dif ",RIGHT(G51,2),"/",RIGHT(E51,2))</f>
        <v>dif 21/20</v>
      </c>
      <c r="I52" s="113" t="s">
        <v>69</v>
      </c>
      <c r="J52" s="112" t="str">
        <f>CONCATENATE("dif ",RIGHT(I51,2),"/",RIGHT(G51,2))</f>
        <v>dif 22/21</v>
      </c>
      <c r="K52" s="113" t="s">
        <v>69</v>
      </c>
      <c r="L52" s="112" t="str">
        <f>CONCATENATE("dif ",RIGHT(K51,2),"/",RIGHT(I51,2))</f>
        <v>dif 23/22</v>
      </c>
      <c r="M52" s="113" t="s">
        <v>69</v>
      </c>
      <c r="N52" s="112" t="str">
        <f>CONCATENATE("dif ",RIGHT(M51,2),"/",RIGHT(K51,2))</f>
        <v>dif 24/23</v>
      </c>
      <c r="O52" s="112" t="str">
        <f>CONCATENATE("dif ",RIGHT(M51,2),"/",RIGHT(C51,2))</f>
        <v>dif 24/19</v>
      </c>
    </row>
    <row r="53" spans="1:16" x14ac:dyDescent="0.25">
      <c r="A53" s="1">
        <v>1</v>
      </c>
      <c r="B53" s="114" t="s">
        <v>71</v>
      </c>
      <c r="C53" s="184">
        <v>2.7004048582995952</v>
      </c>
      <c r="D53" s="185">
        <v>-0.65884447145911773</v>
      </c>
      <c r="E53" s="184">
        <v>2.5944700460829493</v>
      </c>
      <c r="F53" s="185">
        <f t="shared" ref="F53:J65" si="10">IFERROR(E53-C53,"-")</f>
        <v>-0.10593481221664591</v>
      </c>
      <c r="G53" s="184">
        <v>4.161290322580645</v>
      </c>
      <c r="H53" s="185">
        <f t="shared" si="10"/>
        <v>1.5668202764976957</v>
      </c>
      <c r="I53" s="184">
        <v>6.7439999999999998</v>
      </c>
      <c r="J53" s="185">
        <f t="shared" si="10"/>
        <v>2.5827096774193548</v>
      </c>
      <c r="K53" s="184">
        <v>2.3481781376518218</v>
      </c>
      <c r="L53" s="185">
        <f t="shared" ref="L53:N65" si="11">IFERROR(K53-I53,"-")</f>
        <v>-4.3958218623481784</v>
      </c>
      <c r="M53" s="184">
        <v>2.965299684542587</v>
      </c>
      <c r="N53" s="185">
        <f t="shared" si="11"/>
        <v>0.61712154689076515</v>
      </c>
      <c r="O53" s="185">
        <f t="shared" ref="O53:O58" si="12">IFERROR(M53-C53,"-")</f>
        <v>0.26489482624299177</v>
      </c>
    </row>
    <row r="54" spans="1:16" x14ac:dyDescent="0.25">
      <c r="A54" s="1">
        <v>2</v>
      </c>
      <c r="B54" s="114" t="s">
        <v>73</v>
      </c>
      <c r="C54" s="184">
        <v>3.477124183006536</v>
      </c>
      <c r="D54" s="185">
        <v>-0.95308176665021449</v>
      </c>
      <c r="E54" s="184">
        <v>1.9236641221374047</v>
      </c>
      <c r="F54" s="185">
        <f t="shared" si="10"/>
        <v>-1.5534600608691314</v>
      </c>
      <c r="G54" s="184">
        <v>1.3333333333333333</v>
      </c>
      <c r="H54" s="185">
        <f t="shared" si="10"/>
        <v>-0.59033078880407142</v>
      </c>
      <c r="I54" s="184">
        <v>6.0659340659340657</v>
      </c>
      <c r="J54" s="185">
        <f t="shared" si="10"/>
        <v>4.7326007326007327</v>
      </c>
      <c r="K54" s="184">
        <v>2.523076923076923</v>
      </c>
      <c r="L54" s="185">
        <f t="shared" si="11"/>
        <v>-3.5428571428571427</v>
      </c>
      <c r="M54" s="184">
        <v>2.5487364620938626</v>
      </c>
      <c r="N54" s="185">
        <f t="shared" si="11"/>
        <v>2.5659539016939625E-2</v>
      </c>
      <c r="O54" s="185">
        <f>IFERROR(M54-C54,"-")</f>
        <v>-0.92838772091267341</v>
      </c>
    </row>
    <row r="55" spans="1:16" x14ac:dyDescent="0.25">
      <c r="A55" s="1">
        <v>3</v>
      </c>
      <c r="B55" s="114" t="s">
        <v>75</v>
      </c>
      <c r="C55" s="184">
        <v>4.2638436482084687</v>
      </c>
      <c r="D55" s="185">
        <v>1.5640981011346775</v>
      </c>
      <c r="E55" s="184">
        <v>4.9245283018867925</v>
      </c>
      <c r="F55" s="185">
        <f t="shared" si="10"/>
        <v>0.66068465367832374</v>
      </c>
      <c r="G55" s="184">
        <v>2.942622950819672</v>
      </c>
      <c r="H55" s="185">
        <f t="shared" si="10"/>
        <v>-1.9819053510671205</v>
      </c>
      <c r="I55" s="184">
        <v>4.7283582089552239</v>
      </c>
      <c r="J55" s="185">
        <f t="shared" si="10"/>
        <v>1.7857352581355519</v>
      </c>
      <c r="K55" s="184">
        <v>2.3403908794788273</v>
      </c>
      <c r="L55" s="185">
        <f t="shared" si="11"/>
        <v>-2.3879673294763966</v>
      </c>
      <c r="M55" s="184">
        <v>3.0795847750865053</v>
      </c>
      <c r="N55" s="185">
        <f t="shared" si="11"/>
        <v>0.73919389560767801</v>
      </c>
      <c r="O55" s="185">
        <f t="shared" si="12"/>
        <v>-1.1842588731219634</v>
      </c>
    </row>
    <row r="56" spans="1:16" x14ac:dyDescent="0.25">
      <c r="A56" s="1">
        <v>4</v>
      </c>
      <c r="B56" s="114" t="s">
        <v>77</v>
      </c>
      <c r="C56" s="184">
        <v>3.4183006535947711</v>
      </c>
      <c r="D56" s="185">
        <v>-4.7762694821518181E-3</v>
      </c>
      <c r="E56" s="184" t="s">
        <v>227</v>
      </c>
      <c r="F56" s="185" t="str">
        <f>IFERROR(E56-C56,"-")</f>
        <v>-</v>
      </c>
      <c r="G56" s="184">
        <v>2.2380952380952381</v>
      </c>
      <c r="H56" s="185" t="str">
        <f>IFERROR(G56-E56,"-")</f>
        <v>-</v>
      </c>
      <c r="I56" s="184">
        <v>4.0331753554502372</v>
      </c>
      <c r="J56" s="185">
        <f>IFERROR(I56-G56,"-")</f>
        <v>1.7950801173549991</v>
      </c>
      <c r="K56" s="184">
        <v>2.1551362683438153</v>
      </c>
      <c r="L56" s="185">
        <f>IFERROR(K56-I56,"-")</f>
        <v>-1.8780390871064219</v>
      </c>
      <c r="M56" s="184">
        <v>2.7394957983193278</v>
      </c>
      <c r="N56" s="185">
        <f>IFERROR(M56-K56,"-")</f>
        <v>0.58435952997551244</v>
      </c>
      <c r="O56" s="185">
        <f t="shared" si="12"/>
        <v>-0.67880485527544332</v>
      </c>
    </row>
    <row r="57" spans="1:16" x14ac:dyDescent="0.25">
      <c r="A57" s="1">
        <v>5</v>
      </c>
      <c r="B57" s="114" t="s">
        <v>79</v>
      </c>
      <c r="C57" s="184">
        <v>3.625994694960212</v>
      </c>
      <c r="D57" s="185">
        <v>-7.0207836685357794E-2</v>
      </c>
      <c r="E57" s="184" t="s">
        <v>227</v>
      </c>
      <c r="F57" s="185" t="str">
        <f t="shared" si="10"/>
        <v>-</v>
      </c>
      <c r="G57" s="184">
        <v>2.3585858585858586</v>
      </c>
      <c r="H57" s="185" t="str">
        <f t="shared" si="10"/>
        <v>-</v>
      </c>
      <c r="I57" s="184">
        <v>3.9170124481327799</v>
      </c>
      <c r="J57" s="185">
        <f t="shared" si="10"/>
        <v>1.5584265895469214</v>
      </c>
      <c r="K57" s="184">
        <v>1.9244851258581235</v>
      </c>
      <c r="L57" s="185">
        <f t="shared" si="11"/>
        <v>-1.9925273222746565</v>
      </c>
      <c r="M57" s="184">
        <v>3.7476635514018692</v>
      </c>
      <c r="N57" s="185">
        <f t="shared" si="11"/>
        <v>1.8231784255437458</v>
      </c>
      <c r="O57" s="185">
        <f t="shared" si="12"/>
        <v>0.12166885644165726</v>
      </c>
    </row>
    <row r="58" spans="1:16" x14ac:dyDescent="0.25">
      <c r="A58" s="1">
        <v>6</v>
      </c>
      <c r="B58" s="114" t="s">
        <v>81</v>
      </c>
      <c r="C58" s="184">
        <v>4.0411764705882351</v>
      </c>
      <c r="D58" s="185">
        <v>-0.28625715773034877</v>
      </c>
      <c r="E58" s="184" t="s">
        <v>227</v>
      </c>
      <c r="F58" s="185" t="str">
        <f t="shared" si="10"/>
        <v>-</v>
      </c>
      <c r="G58" s="184">
        <v>3.528023598820059</v>
      </c>
      <c r="H58" s="185" t="str">
        <f t="shared" si="10"/>
        <v>-</v>
      </c>
      <c r="I58" s="184">
        <v>3.6218487394957983</v>
      </c>
      <c r="J58" s="185">
        <f t="shared" si="10"/>
        <v>9.3825140675739327E-2</v>
      </c>
      <c r="K58" s="184">
        <v>2.751336898395722</v>
      </c>
      <c r="L58" s="185">
        <f t="shared" si="11"/>
        <v>-0.87051184110007629</v>
      </c>
      <c r="M58" s="184">
        <v>4.4098939929328624</v>
      </c>
      <c r="N58" s="185">
        <f t="shared" si="11"/>
        <v>1.6585570945371404</v>
      </c>
      <c r="O58" s="185">
        <f t="shared" si="12"/>
        <v>0.36871752234462729</v>
      </c>
    </row>
    <row r="59" spans="1:16" x14ac:dyDescent="0.25">
      <c r="A59" s="1">
        <v>7</v>
      </c>
      <c r="B59" s="114" t="s">
        <v>83</v>
      </c>
      <c r="C59" s="184">
        <v>2.7550387596899224</v>
      </c>
      <c r="D59" s="185">
        <v>8.7114231388035535E-2</v>
      </c>
      <c r="E59" s="184" t="s">
        <v>227</v>
      </c>
      <c r="F59" s="185" t="str">
        <f t="shared" si="10"/>
        <v>-</v>
      </c>
      <c r="G59" s="184">
        <v>4.4518950437317786</v>
      </c>
      <c r="H59" s="185" t="str">
        <f t="shared" si="10"/>
        <v>-</v>
      </c>
      <c r="I59" s="184">
        <v>2.88671875</v>
      </c>
      <c r="J59" s="185">
        <f t="shared" si="10"/>
        <v>-1.5651762937317786</v>
      </c>
      <c r="K59" s="184">
        <v>2.9450171821305844</v>
      </c>
      <c r="L59" s="185">
        <f t="shared" si="11"/>
        <v>5.8298432130584388E-2</v>
      </c>
      <c r="M59" s="184">
        <v>3.1067193675889326</v>
      </c>
      <c r="N59" s="185">
        <f t="shared" si="11"/>
        <v>0.16170218545834825</v>
      </c>
      <c r="O59" s="185">
        <f>IFERROR(M59-C59,"-")</f>
        <v>0.35168060789901023</v>
      </c>
    </row>
    <row r="60" spans="1:16" x14ac:dyDescent="0.25">
      <c r="A60" s="1">
        <v>8</v>
      </c>
      <c r="B60" s="114" t="s">
        <v>85</v>
      </c>
      <c r="C60" s="184">
        <v>4.3314763231197775</v>
      </c>
      <c r="D60" s="185">
        <v>0.6675418968902691</v>
      </c>
      <c r="E60" s="184" t="s">
        <v>227</v>
      </c>
      <c r="F60" s="185" t="str">
        <f t="shared" si="10"/>
        <v>-</v>
      </c>
      <c r="G60" s="184">
        <v>4.6054852320675108</v>
      </c>
      <c r="H60" s="185" t="str">
        <f t="shared" si="10"/>
        <v>-</v>
      </c>
      <c r="I60" s="184">
        <v>4.543408360128617</v>
      </c>
      <c r="J60" s="185">
        <f t="shared" si="10"/>
        <v>-6.2076871938893774E-2</v>
      </c>
      <c r="K60" s="184">
        <v>3.6196473551637278</v>
      </c>
      <c r="L60" s="185">
        <f t="shared" si="11"/>
        <v>-0.92376100496488922</v>
      </c>
      <c r="M60" s="184">
        <v>3.9816176470588234</v>
      </c>
      <c r="N60" s="185">
        <f t="shared" si="11"/>
        <v>0.36197029189509555</v>
      </c>
      <c r="O60" s="185">
        <f>IFERROR(M60-C60,"-")</f>
        <v>-0.34985867606095411</v>
      </c>
    </row>
    <row r="61" spans="1:16" x14ac:dyDescent="0.25">
      <c r="A61" s="1">
        <v>9</v>
      </c>
      <c r="B61" s="114" t="s">
        <v>87</v>
      </c>
      <c r="C61" s="184">
        <v>6.7027707808564232</v>
      </c>
      <c r="D61" s="185">
        <v>3.5465207808564232</v>
      </c>
      <c r="E61" s="184">
        <v>3.5121951219512195</v>
      </c>
      <c r="F61" s="185">
        <f t="shared" si="10"/>
        <v>-3.1905756589052037</v>
      </c>
      <c r="G61" s="184">
        <v>3.9714285714285715</v>
      </c>
      <c r="H61" s="185">
        <f t="shared" si="10"/>
        <v>0.45923344947735201</v>
      </c>
      <c r="I61" s="184">
        <v>6.0128755364806867</v>
      </c>
      <c r="J61" s="185">
        <f t="shared" si="10"/>
        <v>2.0414469650521152</v>
      </c>
      <c r="K61" s="184">
        <v>2.7448071216617209</v>
      </c>
      <c r="L61" s="185">
        <f t="shared" si="11"/>
        <v>-3.2680684148189658</v>
      </c>
      <c r="M61" s="184">
        <v>3.7272727272727271</v>
      </c>
      <c r="N61" s="185">
        <f t="shared" si="11"/>
        <v>0.98246560561100615</v>
      </c>
      <c r="O61" s="185">
        <f t="shared" ref="O61:O63" si="13">IFERROR(M61-C61,"-")</f>
        <v>-2.9754980535836961</v>
      </c>
    </row>
    <row r="62" spans="1:16" x14ac:dyDescent="0.25">
      <c r="A62" s="1">
        <v>10</v>
      </c>
      <c r="B62" s="114" t="s">
        <v>89</v>
      </c>
      <c r="C62" s="184">
        <v>5.7292069632495162</v>
      </c>
      <c r="D62" s="185">
        <v>2.7449798339119766</v>
      </c>
      <c r="E62" s="184">
        <v>4.0769230769230766</v>
      </c>
      <c r="F62" s="185">
        <f t="shared" si="10"/>
        <v>-1.6522838863264395</v>
      </c>
      <c r="G62" s="184">
        <v>4.4697508896797151</v>
      </c>
      <c r="H62" s="185">
        <f t="shared" si="10"/>
        <v>0.39282781275663847</v>
      </c>
      <c r="I62" s="184">
        <v>6.8482142857142856</v>
      </c>
      <c r="J62" s="185">
        <f t="shared" si="10"/>
        <v>2.3784633960345705</v>
      </c>
      <c r="K62" s="184">
        <v>3.0921052631578947</v>
      </c>
      <c r="L62" s="185">
        <f t="shared" si="11"/>
        <v>-3.7561090225563909</v>
      </c>
      <c r="M62" s="184">
        <v>2.6271186440677967</v>
      </c>
      <c r="N62" s="185">
        <f t="shared" si="11"/>
        <v>-0.46498661909009797</v>
      </c>
      <c r="O62" s="185">
        <f t="shared" si="13"/>
        <v>-3.1020883191817195</v>
      </c>
    </row>
    <row r="63" spans="1:16" x14ac:dyDescent="0.25">
      <c r="A63" s="1">
        <v>11</v>
      </c>
      <c r="B63" s="114" t="s">
        <v>91</v>
      </c>
      <c r="C63" s="184">
        <v>2.9713375796178343</v>
      </c>
      <c r="D63" s="185">
        <v>-0.44396296683025316</v>
      </c>
      <c r="E63" s="184">
        <v>3.8076923076923075</v>
      </c>
      <c r="F63" s="185">
        <f t="shared" si="10"/>
        <v>0.8363547280744732</v>
      </c>
      <c r="G63" s="184">
        <v>4.7018633540372674</v>
      </c>
      <c r="H63" s="185">
        <f t="shared" si="10"/>
        <v>0.89417104634495992</v>
      </c>
      <c r="I63" s="184">
        <v>3.5920303605313091</v>
      </c>
      <c r="J63" s="185">
        <f t="shared" si="10"/>
        <v>-1.1098329935059583</v>
      </c>
      <c r="K63" s="184">
        <v>4.0610079575596814</v>
      </c>
      <c r="L63" s="185">
        <f t="shared" si="11"/>
        <v>0.46897759702837227</v>
      </c>
      <c r="M63" s="184">
        <v>2.1853281853281854</v>
      </c>
      <c r="N63" s="185">
        <f t="shared" si="11"/>
        <v>-1.875679772231496</v>
      </c>
      <c r="O63" s="185">
        <f t="shared" si="13"/>
        <v>-0.78600939428964889</v>
      </c>
    </row>
    <row r="64" spans="1:16" x14ac:dyDescent="0.25">
      <c r="A64" s="1">
        <v>12</v>
      </c>
      <c r="B64" s="114" t="s">
        <v>93</v>
      </c>
      <c r="C64" s="184">
        <v>3.083743842364532</v>
      </c>
      <c r="D64" s="185">
        <v>-0.47979023993103809</v>
      </c>
      <c r="E64" s="184">
        <v>3</v>
      </c>
      <c r="F64" s="185">
        <f t="shared" si="10"/>
        <v>-8.3743842364532028E-2</v>
      </c>
      <c r="G64" s="184">
        <v>5.8194444444444446</v>
      </c>
      <c r="H64" s="185">
        <f t="shared" si="10"/>
        <v>2.8194444444444446</v>
      </c>
      <c r="I64" s="184">
        <v>3.5428571428571427</v>
      </c>
      <c r="J64" s="185">
        <f t="shared" si="10"/>
        <v>-2.2765873015873019</v>
      </c>
      <c r="K64" s="184">
        <v>3.4948240165631468</v>
      </c>
      <c r="L64" s="185">
        <f t="shared" si="11"/>
        <v>-4.803312629399592E-2</v>
      </c>
      <c r="M64" s="184"/>
      <c r="N64" s="185"/>
      <c r="O64" s="185"/>
    </row>
    <row r="65" spans="1:16" ht="15.75" x14ac:dyDescent="0.25">
      <c r="B65" s="117" t="s">
        <v>30</v>
      </c>
      <c r="C65" s="186">
        <v>3.9447973713033955</v>
      </c>
      <c r="D65" s="187">
        <v>0.50199882982664068</v>
      </c>
      <c r="E65" s="186">
        <v>2.8590308370044051</v>
      </c>
      <c r="F65" s="187">
        <f t="shared" si="10"/>
        <v>-1.0857665342989904</v>
      </c>
      <c r="G65" s="186">
        <v>4.0615384615384613</v>
      </c>
      <c r="H65" s="187">
        <f t="shared" si="10"/>
        <v>1.2025076245340562</v>
      </c>
      <c r="I65" s="186">
        <v>4.3818909762858027</v>
      </c>
      <c r="J65" s="187">
        <f t="shared" si="10"/>
        <v>0.32035251474734139</v>
      </c>
      <c r="K65" s="186">
        <v>2.7709137709137708</v>
      </c>
      <c r="L65" s="187">
        <f t="shared" si="11"/>
        <v>-1.6109772053720319</v>
      </c>
      <c r="M65" s="186">
        <v>3.0971768202080239</v>
      </c>
      <c r="N65" s="187">
        <v>0.39681362408211607</v>
      </c>
      <c r="O65" s="187">
        <v>-0.88769250578922509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63" t="s">
        <v>283</v>
      </c>
      <c r="C70" s="263"/>
      <c r="D70" s="263"/>
      <c r="E70" s="263"/>
      <c r="F70" s="263"/>
      <c r="G70" s="263"/>
      <c r="H70" s="263"/>
      <c r="I70" s="263"/>
      <c r="J70" s="263"/>
      <c r="K70" s="263"/>
      <c r="L70" s="263"/>
      <c r="M70" s="263"/>
      <c r="N70" s="263"/>
      <c r="O70" s="263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88" t="s">
        <v>103</v>
      </c>
      <c r="D72" s="289"/>
      <c r="E72" s="289"/>
      <c r="F72" s="289"/>
      <c r="G72" s="289"/>
      <c r="H72" s="289"/>
      <c r="I72" s="289"/>
      <c r="J72" s="289"/>
      <c r="K72" s="289"/>
      <c r="L72" s="289"/>
      <c r="M72" s="289"/>
      <c r="N72" s="289"/>
      <c r="O72" s="290"/>
    </row>
    <row r="73" spans="1:16" ht="22.5" thickTop="1" thickBot="1" x14ac:dyDescent="0.3">
      <c r="B73" s="109"/>
      <c r="C73" s="291">
        <f>2019</f>
        <v>2019</v>
      </c>
      <c r="D73" s="292"/>
      <c r="E73" s="293">
        <v>2020</v>
      </c>
      <c r="F73" s="292"/>
      <c r="G73" s="293">
        <v>2021</v>
      </c>
      <c r="H73" s="292"/>
      <c r="I73" s="293">
        <v>2022</v>
      </c>
      <c r="J73" s="292"/>
      <c r="K73" s="293">
        <v>2023</v>
      </c>
      <c r="L73" s="292"/>
      <c r="M73" s="293">
        <v>2024</v>
      </c>
      <c r="N73" s="294"/>
      <c r="O73" s="295"/>
    </row>
    <row r="74" spans="1:16" ht="16.5" thickTop="1" thickBot="1" x14ac:dyDescent="0.3">
      <c r="B74" s="85"/>
      <c r="C74" s="111" t="s">
        <v>69</v>
      </c>
      <c r="D74" s="112" t="str">
        <f>CONCATENATE("dif ",RIGHT(2019,2),"/",RIGHT(2018,2))</f>
        <v>dif 19/18</v>
      </c>
      <c r="E74" s="113" t="s">
        <v>69</v>
      </c>
      <c r="F74" s="112" t="str">
        <f>CONCATENATE("dif ",RIGHT(E73,2),"/",RIGHT(C73,2))</f>
        <v>dif 20/19</v>
      </c>
      <c r="G74" s="113" t="s">
        <v>69</v>
      </c>
      <c r="H74" s="112" t="str">
        <f>CONCATENATE("dif ",RIGHT(G73,2),"/",RIGHT(E73,2))</f>
        <v>dif 21/20</v>
      </c>
      <c r="I74" s="113" t="s">
        <v>69</v>
      </c>
      <c r="J74" s="112" t="str">
        <f>CONCATENATE("dif ",RIGHT(I73,2),"/",RIGHT(G73,2))</f>
        <v>dif 22/21</v>
      </c>
      <c r="K74" s="113" t="s">
        <v>69</v>
      </c>
      <c r="L74" s="112" t="str">
        <f>CONCATENATE("dif ",RIGHT(K73,2),"/",RIGHT(I73,2))</f>
        <v>dif 23/22</v>
      </c>
      <c r="M74" s="113" t="s">
        <v>69</v>
      </c>
      <c r="N74" s="112" t="str">
        <f>CONCATENATE("dif ",RIGHT(M73,2),"/",RIGHT(K73,2))</f>
        <v>dif 24/23</v>
      </c>
      <c r="O74" s="112" t="str">
        <f>CONCATENATE("dif ",RIGHT(M73,2),"/",RIGHT(C73,2))</f>
        <v>dif 24/19</v>
      </c>
    </row>
    <row r="75" spans="1:16" x14ac:dyDescent="0.25">
      <c r="A75" s="1">
        <v>1</v>
      </c>
      <c r="B75" s="114" t="s">
        <v>71</v>
      </c>
      <c r="C75" s="184">
        <v>1.7109375</v>
      </c>
      <c r="D75" s="185">
        <v>-1.1972903481012658</v>
      </c>
      <c r="E75" s="184">
        <v>3.1298076923076925</v>
      </c>
      <c r="F75" s="185">
        <f t="shared" ref="F75:J77" si="14">IFERROR(E75-C75,"-")</f>
        <v>1.4188701923076925</v>
      </c>
      <c r="G75" s="184">
        <v>5.822222222222222</v>
      </c>
      <c r="H75" s="185">
        <f t="shared" si="14"/>
        <v>2.6924145299145295</v>
      </c>
      <c r="I75" s="184">
        <v>2.75</v>
      </c>
      <c r="J75" s="185">
        <f t="shared" si="14"/>
        <v>-3.072222222222222</v>
      </c>
      <c r="K75" s="184">
        <v>1.8202411399342346</v>
      </c>
      <c r="L75" s="185">
        <f t="shared" ref="L75:L77" si="15">IFERROR(K75-I75,"-")</f>
        <v>-0.92975886006576536</v>
      </c>
      <c r="M75" s="184">
        <v>1.7921146953405018</v>
      </c>
      <c r="N75" s="185">
        <f t="shared" ref="N75:N77" si="16">IFERROR(M75-K75,"-")</f>
        <v>-2.8126444593732813E-2</v>
      </c>
      <c r="O75" s="185">
        <f t="shared" ref="O75" si="17">IFERROR(M75-C75,"-")</f>
        <v>8.1177195340501829E-2</v>
      </c>
    </row>
    <row r="76" spans="1:16" x14ac:dyDescent="0.25">
      <c r="A76" s="1">
        <v>2</v>
      </c>
      <c r="B76" s="114" t="s">
        <v>73</v>
      </c>
      <c r="C76" s="184">
        <v>2.4314285714285715</v>
      </c>
      <c r="D76" s="185">
        <v>-1.0645714285714285</v>
      </c>
      <c r="E76" s="184">
        <v>2.0408163265306123</v>
      </c>
      <c r="F76" s="185">
        <f t="shared" si="14"/>
        <v>-0.3906122448979592</v>
      </c>
      <c r="G76" s="184">
        <v>21.521739130434781</v>
      </c>
      <c r="H76" s="185">
        <f t="shared" si="14"/>
        <v>19.480922803904168</v>
      </c>
      <c r="I76" s="184">
        <v>2.0714285714285716</v>
      </c>
      <c r="J76" s="185">
        <f t="shared" si="14"/>
        <v>-19.450310559006208</v>
      </c>
      <c r="K76" s="184">
        <v>1.8748913987836664</v>
      </c>
      <c r="L76" s="185">
        <f t="shared" si="15"/>
        <v>-0.19653717264490522</v>
      </c>
      <c r="M76" s="184">
        <v>1.8297297297297297</v>
      </c>
      <c r="N76" s="185">
        <f t="shared" si="16"/>
        <v>-4.5161669053936704E-2</v>
      </c>
      <c r="O76" s="185">
        <f>IFERROR(M76-C76,"-")</f>
        <v>-0.6016988416988418</v>
      </c>
    </row>
    <row r="77" spans="1:16" x14ac:dyDescent="0.25">
      <c r="A77" s="1">
        <v>3</v>
      </c>
      <c r="B77" s="114" t="s">
        <v>75</v>
      </c>
      <c r="C77" s="184">
        <v>1.8187772925764192</v>
      </c>
      <c r="D77" s="185">
        <v>-0.47069639163410693</v>
      </c>
      <c r="E77" s="184">
        <v>1.9776119402985075</v>
      </c>
      <c r="F77" s="185">
        <f t="shared" si="14"/>
        <v>0.15883464772208833</v>
      </c>
      <c r="G77" s="184">
        <v>7.75</v>
      </c>
      <c r="H77" s="185">
        <f t="shared" si="14"/>
        <v>5.7723880597014929</v>
      </c>
      <c r="I77" s="184">
        <v>1.4814814814814814</v>
      </c>
      <c r="J77" s="185">
        <f t="shared" si="14"/>
        <v>-6.268518518518519</v>
      </c>
      <c r="K77" s="184">
        <v>1.7829880043620501</v>
      </c>
      <c r="L77" s="185">
        <f t="shared" si="15"/>
        <v>0.30150652288056867</v>
      </c>
      <c r="M77" s="184">
        <v>1.7684271619268717</v>
      </c>
      <c r="N77" s="185">
        <f t="shared" si="16"/>
        <v>-1.4560842435178412E-2</v>
      </c>
      <c r="O77" s="185">
        <f t="shared" ref="O77:O80" si="18">IFERROR(M77-C77,"-")</f>
        <v>-5.035013064954752E-2</v>
      </c>
    </row>
    <row r="78" spans="1:16" x14ac:dyDescent="0.25">
      <c r="A78" s="1">
        <v>4</v>
      </c>
      <c r="B78" s="114" t="s">
        <v>77</v>
      </c>
      <c r="C78" s="184">
        <v>3.0558375634517767</v>
      </c>
      <c r="D78" s="185">
        <v>0.981187485691279</v>
      </c>
      <c r="E78" s="184" t="s">
        <v>227</v>
      </c>
      <c r="F78" s="185" t="str">
        <f>IFERROR(E78-C78,"-")</f>
        <v>-</v>
      </c>
      <c r="G78" s="184">
        <v>8.0615384615384613</v>
      </c>
      <c r="H78" s="185" t="str">
        <f>IFERROR(G78-E78,"-")</f>
        <v>-</v>
      </c>
      <c r="I78" s="184">
        <v>1.7333333333333334</v>
      </c>
      <c r="J78" s="185">
        <f>IFERROR(I78-G78,"-")</f>
        <v>-6.3282051282051279</v>
      </c>
      <c r="K78" s="184">
        <v>1.6107336956521738</v>
      </c>
      <c r="L78" s="185">
        <f>IFERROR(K78-I78,"-")</f>
        <v>-0.12259963768115956</v>
      </c>
      <c r="M78" s="184">
        <v>1.5257731958762886</v>
      </c>
      <c r="N78" s="185">
        <f>IFERROR(M78-K78,"-")</f>
        <v>-8.4960499775885268E-2</v>
      </c>
      <c r="O78" s="185">
        <f t="shared" si="18"/>
        <v>-1.5300643675754881</v>
      </c>
    </row>
    <row r="79" spans="1:16" x14ac:dyDescent="0.25">
      <c r="A79" s="1">
        <v>5</v>
      </c>
      <c r="B79" s="114" t="s">
        <v>79</v>
      </c>
      <c r="C79" s="184">
        <v>2.0534883720930233</v>
      </c>
      <c r="D79" s="185">
        <v>9.2178848283499537E-2</v>
      </c>
      <c r="E79" s="184" t="s">
        <v>227</v>
      </c>
      <c r="F79" s="185" t="str">
        <f t="shared" ref="F79:J87" si="19">IFERROR(E79-C79,"-")</f>
        <v>-</v>
      </c>
      <c r="G79" s="184">
        <v>2.546875</v>
      </c>
      <c r="H79" s="185" t="str">
        <f t="shared" si="19"/>
        <v>-</v>
      </c>
      <c r="I79" s="184">
        <v>1.8520000000000001</v>
      </c>
      <c r="J79" s="185">
        <f t="shared" si="19"/>
        <v>-0.69487499999999991</v>
      </c>
      <c r="K79" s="184">
        <v>1.7168525402726147</v>
      </c>
      <c r="L79" s="185">
        <f t="shared" ref="L79:L87" si="20">IFERROR(K79-I79,"-")</f>
        <v>-0.1351474597273854</v>
      </c>
      <c r="M79" s="184">
        <v>2.0689013035381749</v>
      </c>
      <c r="N79" s="185">
        <f t="shared" ref="N79:N84" si="21">IFERROR(M79-K79,"-")</f>
        <v>0.35204876326556023</v>
      </c>
      <c r="O79" s="185">
        <f t="shared" si="18"/>
        <v>1.5412931445151656E-2</v>
      </c>
    </row>
    <row r="80" spans="1:16" x14ac:dyDescent="0.25">
      <c r="A80" s="1">
        <v>6</v>
      </c>
      <c r="B80" s="114" t="s">
        <v>81</v>
      </c>
      <c r="C80" s="184">
        <v>2.1336898395721926</v>
      </c>
      <c r="D80" s="185">
        <v>-8.8532382650029717E-2</v>
      </c>
      <c r="E80" s="184" t="s">
        <v>227</v>
      </c>
      <c r="F80" s="185" t="str">
        <f t="shared" si="19"/>
        <v>-</v>
      </c>
      <c r="G80" s="184">
        <v>2.146276595744681</v>
      </c>
      <c r="H80" s="185" t="str">
        <f t="shared" si="19"/>
        <v>-</v>
      </c>
      <c r="I80" s="184">
        <v>1.7186440677966102</v>
      </c>
      <c r="J80" s="185">
        <f t="shared" si="19"/>
        <v>-0.42763252794807083</v>
      </c>
      <c r="K80" s="184">
        <v>1.495353159851301</v>
      </c>
      <c r="L80" s="185">
        <f t="shared" si="20"/>
        <v>-0.22329090794530915</v>
      </c>
      <c r="M80" s="184">
        <v>1.7713498622589532</v>
      </c>
      <c r="N80" s="185">
        <f t="shared" si="21"/>
        <v>0.27599670240765217</v>
      </c>
      <c r="O80" s="185">
        <f t="shared" si="18"/>
        <v>-0.36233997731323941</v>
      </c>
    </row>
    <row r="81" spans="1:16" x14ac:dyDescent="0.25">
      <c r="A81" s="1">
        <v>7</v>
      </c>
      <c r="B81" s="114" t="s">
        <v>83</v>
      </c>
      <c r="C81" s="184">
        <v>2.2923832923832923</v>
      </c>
      <c r="D81" s="185">
        <v>-0.44630283900356904</v>
      </c>
      <c r="E81" s="184" t="s">
        <v>227</v>
      </c>
      <c r="F81" s="185" t="str">
        <f t="shared" si="19"/>
        <v>-</v>
      </c>
      <c r="G81" s="184">
        <v>2.2857142857142856</v>
      </c>
      <c r="H81" s="185" t="str">
        <f t="shared" si="19"/>
        <v>-</v>
      </c>
      <c r="I81" s="184">
        <v>1.7058823529411764</v>
      </c>
      <c r="J81" s="185">
        <f t="shared" si="19"/>
        <v>-0.57983193277310918</v>
      </c>
      <c r="K81" s="184">
        <v>1.7166186359269933</v>
      </c>
      <c r="L81" s="185">
        <f t="shared" si="20"/>
        <v>1.0736282985816858E-2</v>
      </c>
      <c r="M81" s="184">
        <v>2.0752351097178683</v>
      </c>
      <c r="N81" s="185">
        <f t="shared" si="21"/>
        <v>0.35861647379087502</v>
      </c>
      <c r="O81" s="185">
        <f>IFERROR(M81-C81,"-")</f>
        <v>-0.21714818266542402</v>
      </c>
    </row>
    <row r="82" spans="1:16" x14ac:dyDescent="0.25">
      <c r="A82" s="1">
        <v>8</v>
      </c>
      <c r="B82" s="114" t="s">
        <v>85</v>
      </c>
      <c r="C82" s="184">
        <v>2.0317948717948719</v>
      </c>
      <c r="D82" s="185">
        <v>-1.0919707634915006</v>
      </c>
      <c r="E82" s="184">
        <v>2.8</v>
      </c>
      <c r="F82" s="185">
        <f t="shared" si="19"/>
        <v>0.76820512820512787</v>
      </c>
      <c r="G82" s="184">
        <v>2.3372549019607844</v>
      </c>
      <c r="H82" s="185">
        <f t="shared" si="19"/>
        <v>-0.46274509803921537</v>
      </c>
      <c r="I82" s="184">
        <v>2.0665110851808635</v>
      </c>
      <c r="J82" s="185">
        <f t="shared" si="19"/>
        <v>-0.27074381677992099</v>
      </c>
      <c r="K82" s="184">
        <v>1.632882882882883</v>
      </c>
      <c r="L82" s="185">
        <f t="shared" si="20"/>
        <v>-0.43362820229798049</v>
      </c>
      <c r="M82" s="184">
        <v>2.7041884816753927</v>
      </c>
      <c r="N82" s="185">
        <f t="shared" si="21"/>
        <v>1.0713055987925098</v>
      </c>
      <c r="O82" s="185">
        <f>IFERROR(M82-C82,"-")</f>
        <v>0.67239360988052077</v>
      </c>
    </row>
    <row r="83" spans="1:16" x14ac:dyDescent="0.25">
      <c r="A83" s="1">
        <v>9</v>
      </c>
      <c r="B83" s="114" t="s">
        <v>87</v>
      </c>
      <c r="C83" s="184">
        <v>2.2933333333333334</v>
      </c>
      <c r="D83" s="185">
        <v>-0.77417721518987337</v>
      </c>
      <c r="E83" s="184">
        <v>4.5466666666666669</v>
      </c>
      <c r="F83" s="185">
        <f t="shared" si="19"/>
        <v>2.2533333333333334</v>
      </c>
      <c r="G83" s="184">
        <v>2.653250773993808</v>
      </c>
      <c r="H83" s="185">
        <f t="shared" si="19"/>
        <v>-1.8934158926728588</v>
      </c>
      <c r="I83" s="184">
        <v>1.4929577464788732</v>
      </c>
      <c r="J83" s="185">
        <f t="shared" si="19"/>
        <v>-1.1602930275149348</v>
      </c>
      <c r="K83" s="184">
        <v>1.6341991341991342</v>
      </c>
      <c r="L83" s="185">
        <f t="shared" si="20"/>
        <v>0.14124138772026096</v>
      </c>
      <c r="M83" s="184">
        <v>2.9760837070254111</v>
      </c>
      <c r="N83" s="185">
        <f t="shared" si="21"/>
        <v>1.3418845728262769</v>
      </c>
      <c r="O83" s="185">
        <f t="shared" ref="O83:O84" si="22">IFERROR(M83-C83,"-")</f>
        <v>0.68275037369207769</v>
      </c>
    </row>
    <row r="84" spans="1:16" x14ac:dyDescent="0.25">
      <c r="A84" s="1">
        <v>10</v>
      </c>
      <c r="B84" s="114" t="s">
        <v>89</v>
      </c>
      <c r="C84" s="184">
        <v>2.3084745762711862</v>
      </c>
      <c r="D84" s="185">
        <v>-0.31916008415035924</v>
      </c>
      <c r="E84" s="184">
        <v>4.7415730337078648</v>
      </c>
      <c r="F84" s="185">
        <f t="shared" si="19"/>
        <v>2.4330984574366785</v>
      </c>
      <c r="G84" s="184">
        <v>2.3313782991202348</v>
      </c>
      <c r="H84" s="185">
        <f t="shared" si="19"/>
        <v>-2.41019473458763</v>
      </c>
      <c r="I84" s="184">
        <v>1.4381188118811881</v>
      </c>
      <c r="J84" s="185">
        <f t="shared" si="19"/>
        <v>-0.89325948723904669</v>
      </c>
      <c r="K84" s="184">
        <v>1.807511737089202</v>
      </c>
      <c r="L84" s="185">
        <f t="shared" si="20"/>
        <v>0.36939292520801392</v>
      </c>
      <c r="M84" s="184">
        <v>1.82687338501292</v>
      </c>
      <c r="N84" s="185">
        <f t="shared" si="21"/>
        <v>1.9361647923717973E-2</v>
      </c>
      <c r="O84" s="185">
        <f t="shared" si="22"/>
        <v>-0.48160119125826628</v>
      </c>
    </row>
    <row r="85" spans="1:16" x14ac:dyDescent="0.25">
      <c r="A85" s="1">
        <v>11</v>
      </c>
      <c r="B85" s="114" t="s">
        <v>91</v>
      </c>
      <c r="C85" s="184">
        <v>2.0837563451776648</v>
      </c>
      <c r="D85" s="185">
        <v>0.23918705678815178</v>
      </c>
      <c r="E85" s="184">
        <v>6.612903225806452</v>
      </c>
      <c r="F85" s="185">
        <f t="shared" si="19"/>
        <v>4.5291468806287867</v>
      </c>
      <c r="G85" s="184">
        <v>3.3333333333333335</v>
      </c>
      <c r="H85" s="185">
        <f t="shared" si="19"/>
        <v>-3.2795698924731185</v>
      </c>
      <c r="I85" s="184">
        <v>6.9090909090909092</v>
      </c>
      <c r="J85" s="185">
        <f t="shared" si="19"/>
        <v>3.5757575757575757</v>
      </c>
      <c r="K85" s="184">
        <v>1.6537467700258397</v>
      </c>
      <c r="L85" s="185">
        <f t="shared" si="20"/>
        <v>-5.2553441390650697</v>
      </c>
      <c r="M85" s="184"/>
      <c r="N85" s="185"/>
      <c r="O85" s="185"/>
    </row>
    <row r="86" spans="1:16" x14ac:dyDescent="0.25">
      <c r="A86" s="1">
        <v>12</v>
      </c>
      <c r="B86" s="114" t="s">
        <v>93</v>
      </c>
      <c r="C86" s="184">
        <v>1.8614864864864864</v>
      </c>
      <c r="D86" s="185">
        <v>0.17304205946337903</v>
      </c>
      <c r="E86" s="184" t="s">
        <v>227</v>
      </c>
      <c r="F86" s="185" t="str">
        <f t="shared" si="19"/>
        <v>-</v>
      </c>
      <c r="G86" s="184">
        <v>3.4153846153846152</v>
      </c>
      <c r="H86" s="185" t="str">
        <f t="shared" si="19"/>
        <v>-</v>
      </c>
      <c r="I86" s="184">
        <v>1.6974025974025975</v>
      </c>
      <c r="J86" s="185">
        <f t="shared" si="19"/>
        <v>-1.7179820179820178</v>
      </c>
      <c r="K86" s="184">
        <v>1.5575515635395876</v>
      </c>
      <c r="L86" s="185">
        <f t="shared" si="20"/>
        <v>-0.1398510338630099</v>
      </c>
      <c r="M86" s="184"/>
      <c r="N86" s="185"/>
      <c r="O86" s="185"/>
    </row>
    <row r="87" spans="1:16" ht="15.75" x14ac:dyDescent="0.25">
      <c r="B87" s="117" t="s">
        <v>30</v>
      </c>
      <c r="C87" s="186">
        <v>2.1805181695827724</v>
      </c>
      <c r="D87" s="187">
        <v>-0.35337430944926407</v>
      </c>
      <c r="E87" s="186">
        <v>3.017490952955368</v>
      </c>
      <c r="F87" s="187">
        <f t="shared" si="19"/>
        <v>0.83697278337259551</v>
      </c>
      <c r="G87" s="186">
        <v>2.8944099378881987</v>
      </c>
      <c r="H87" s="187">
        <f t="shared" si="19"/>
        <v>-0.12308101506716929</v>
      </c>
      <c r="I87" s="186">
        <v>1.9886201991465149</v>
      </c>
      <c r="J87" s="187">
        <f t="shared" si="19"/>
        <v>-0.90578973874168378</v>
      </c>
      <c r="K87" s="186">
        <v>1.6990074944298157</v>
      </c>
      <c r="L87" s="187">
        <f t="shared" si="20"/>
        <v>-0.2896127047166992</v>
      </c>
      <c r="M87" s="186">
        <v>1.9889634601043997</v>
      </c>
      <c r="N87" s="187">
        <v>0.27397999151407815</v>
      </c>
      <c r="O87" s="187">
        <v>-0.20827450023554372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63" t="s">
        <v>284</v>
      </c>
      <c r="C92" s="263"/>
      <c r="D92" s="263"/>
      <c r="E92" s="263"/>
      <c r="F92" s="263"/>
      <c r="G92" s="263"/>
      <c r="H92" s="263"/>
      <c r="I92" s="263"/>
      <c r="J92" s="263"/>
      <c r="K92" s="263"/>
      <c r="L92" s="263"/>
      <c r="M92" s="263"/>
      <c r="N92" s="263"/>
      <c r="O92" s="263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88" t="s">
        <v>107</v>
      </c>
      <c r="D94" s="289"/>
      <c r="E94" s="289"/>
      <c r="F94" s="289"/>
      <c r="G94" s="289"/>
      <c r="H94" s="289"/>
      <c r="I94" s="289"/>
      <c r="J94" s="289"/>
      <c r="K94" s="289"/>
      <c r="L94" s="289"/>
      <c r="M94" s="289"/>
      <c r="N94" s="289"/>
      <c r="O94" s="290"/>
    </row>
    <row r="95" spans="1:16" ht="22.5" thickTop="1" thickBot="1" x14ac:dyDescent="0.3">
      <c r="B95" s="109"/>
      <c r="C95" s="291">
        <f>2019</f>
        <v>2019</v>
      </c>
      <c r="D95" s="292"/>
      <c r="E95" s="293">
        <v>2020</v>
      </c>
      <c r="F95" s="292"/>
      <c r="G95" s="293">
        <v>2021</v>
      </c>
      <c r="H95" s="292"/>
      <c r="I95" s="293">
        <v>2022</v>
      </c>
      <c r="J95" s="292"/>
      <c r="K95" s="293">
        <v>2023</v>
      </c>
      <c r="L95" s="292"/>
      <c r="M95" s="293">
        <v>2024</v>
      </c>
      <c r="N95" s="294"/>
      <c r="O95" s="295"/>
    </row>
    <row r="96" spans="1:16" ht="16.5" thickTop="1" thickBot="1" x14ac:dyDescent="0.3">
      <c r="B96" s="85"/>
      <c r="C96" s="111" t="s">
        <v>69</v>
      </c>
      <c r="D96" s="112" t="str">
        <f>CONCATENATE("dif ",RIGHT(2019,2),"/",RIGHT(2018,2))</f>
        <v>dif 19/18</v>
      </c>
      <c r="E96" s="113" t="s">
        <v>69</v>
      </c>
      <c r="F96" s="112" t="str">
        <f>CONCATENATE("dif ",RIGHT(E95,2),"/",RIGHT(C95,2))</f>
        <v>dif 20/19</v>
      </c>
      <c r="G96" s="113" t="s">
        <v>69</v>
      </c>
      <c r="H96" s="112" t="str">
        <f>CONCATENATE("dif ",RIGHT(G95,2),"/",RIGHT(E95,2))</f>
        <v>dif 21/20</v>
      </c>
      <c r="I96" s="113" t="s">
        <v>69</v>
      </c>
      <c r="J96" s="112" t="str">
        <f>CONCATENATE("dif ",RIGHT(I95,2),"/",RIGHT(G95,2))</f>
        <v>dif 22/21</v>
      </c>
      <c r="K96" s="113" t="s">
        <v>69</v>
      </c>
      <c r="L96" s="112" t="str">
        <f>CONCATENATE("dif ",RIGHT(K95,2),"/",RIGHT(I95,2))</f>
        <v>dif 23/22</v>
      </c>
      <c r="M96" s="113" t="s">
        <v>69</v>
      </c>
      <c r="N96" s="112" t="str">
        <f>CONCATENATE("dif ",RIGHT(M95,2),"/",RIGHT(K95,2))</f>
        <v>dif 24/23</v>
      </c>
      <c r="O96" s="112" t="str">
        <f>CONCATENATE("dif ",RIGHT(M95,2),"/",RIGHT(C95,2))</f>
        <v>dif 24/19</v>
      </c>
    </row>
    <row r="97" spans="2:15" x14ac:dyDescent="0.25">
      <c r="B97" s="114" t="s">
        <v>71</v>
      </c>
      <c r="C97" s="184">
        <v>5.5732436472346789</v>
      </c>
      <c r="D97" s="185">
        <v>-0.31763148616980352</v>
      </c>
      <c r="E97" s="184">
        <v>5.9151985667363389</v>
      </c>
      <c r="F97" s="185">
        <f t="shared" ref="F97:J99" si="23">IFERROR(E97-C97,"-")</f>
        <v>0.34195491950166002</v>
      </c>
      <c r="G97" s="184">
        <v>4.9897750511247443</v>
      </c>
      <c r="H97" s="185">
        <f t="shared" si="23"/>
        <v>-0.92542351561159464</v>
      </c>
      <c r="I97" s="184">
        <v>5.4038301415487098</v>
      </c>
      <c r="J97" s="185">
        <f t="shared" si="23"/>
        <v>0.41405509042396549</v>
      </c>
      <c r="K97" s="184">
        <v>3.2751599767306572</v>
      </c>
      <c r="L97" s="185">
        <f t="shared" ref="L97:L99" si="24">IFERROR(K97-I97,"-")</f>
        <v>-2.1286701648180526</v>
      </c>
      <c r="M97" s="184">
        <v>5.1177835051546392</v>
      </c>
      <c r="N97" s="185">
        <f t="shared" ref="N97:N99" si="25">IFERROR(M97-K97,"-")</f>
        <v>1.842623528423982</v>
      </c>
      <c r="O97" s="185">
        <f t="shared" ref="O97" si="26">IFERROR(M97-C97,"-")</f>
        <v>-0.45546014208003971</v>
      </c>
    </row>
    <row r="98" spans="2:15" x14ac:dyDescent="0.25">
      <c r="B98" s="114" t="s">
        <v>73</v>
      </c>
      <c r="C98" s="184">
        <v>5.7500799999999996</v>
      </c>
      <c r="D98" s="185">
        <v>0.11713116829340375</v>
      </c>
      <c r="E98" s="184">
        <v>4.6653090560613322</v>
      </c>
      <c r="F98" s="185">
        <f t="shared" si="23"/>
        <v>-1.0847709439386675</v>
      </c>
      <c r="G98" s="184">
        <v>4.9833333333333334</v>
      </c>
      <c r="H98" s="185">
        <f t="shared" si="23"/>
        <v>0.31802427727200122</v>
      </c>
      <c r="I98" s="184">
        <v>4.7217228464419474</v>
      </c>
      <c r="J98" s="185">
        <f t="shared" si="23"/>
        <v>-0.261610486891386</v>
      </c>
      <c r="K98" s="184">
        <v>4.4274415405777168</v>
      </c>
      <c r="L98" s="185">
        <f t="shared" si="24"/>
        <v>-0.29428130586423062</v>
      </c>
      <c r="M98" s="184">
        <v>4.3072524044710168</v>
      </c>
      <c r="N98" s="185">
        <f t="shared" si="25"/>
        <v>-0.12018913610670001</v>
      </c>
      <c r="O98" s="185">
        <f>IFERROR(M98-C98,"-")</f>
        <v>-1.4428275955289829</v>
      </c>
    </row>
    <row r="99" spans="2:15" x14ac:dyDescent="0.25">
      <c r="B99" s="114" t="s">
        <v>75</v>
      </c>
      <c r="C99" s="184">
        <v>5.850066577896138</v>
      </c>
      <c r="D99" s="185">
        <v>0.79578462796201421</v>
      </c>
      <c r="E99" s="184">
        <v>8.1109550561797761</v>
      </c>
      <c r="F99" s="185">
        <f t="shared" si="23"/>
        <v>2.260888478283638</v>
      </c>
      <c r="G99" s="184">
        <v>4.7155688622754495</v>
      </c>
      <c r="H99" s="185">
        <f t="shared" si="23"/>
        <v>-3.3953861939043266</v>
      </c>
      <c r="I99" s="184">
        <v>4.9037656903765692</v>
      </c>
      <c r="J99" s="185">
        <f t="shared" si="23"/>
        <v>0.18819682810111971</v>
      </c>
      <c r="K99" s="184">
        <v>4.5472770795930577</v>
      </c>
      <c r="L99" s="185">
        <f t="shared" si="24"/>
        <v>-0.35648861078351146</v>
      </c>
      <c r="M99" s="184">
        <v>4.484695310306094</v>
      </c>
      <c r="N99" s="185">
        <f t="shared" si="25"/>
        <v>-6.2581769286963684E-2</v>
      </c>
      <c r="O99" s="185">
        <f t="shared" ref="O99:O102" si="27">IFERROR(M99-C99,"-")</f>
        <v>-1.365371267590044</v>
      </c>
    </row>
    <row r="100" spans="2:15" x14ac:dyDescent="0.25">
      <c r="B100" s="114" t="s">
        <v>77</v>
      </c>
      <c r="C100" s="184">
        <v>5.3364279398762156</v>
      </c>
      <c r="D100" s="185">
        <v>-0.60602103971562116</v>
      </c>
      <c r="E100" s="184" t="s">
        <v>227</v>
      </c>
      <c r="F100" s="185" t="str">
        <f>IFERROR(E100-C100,"-")</f>
        <v>-</v>
      </c>
      <c r="G100" s="184">
        <v>6.4630872483221475</v>
      </c>
      <c r="H100" s="185" t="str">
        <f>IFERROR(G100-E100,"-")</f>
        <v>-</v>
      </c>
      <c r="I100" s="184">
        <v>4.0942293644996344</v>
      </c>
      <c r="J100" s="185">
        <f>IFERROR(I100-G100,"-")</f>
        <v>-2.3688578838225132</v>
      </c>
      <c r="K100" s="184">
        <v>3.8825409508589694</v>
      </c>
      <c r="L100" s="185">
        <f>IFERROR(K100-I100,"-")</f>
        <v>-0.21168841364066493</v>
      </c>
      <c r="M100" s="184">
        <v>4.6696662917135354</v>
      </c>
      <c r="N100" s="185">
        <f>IFERROR(M100-K100,"-")</f>
        <v>0.78712534085456598</v>
      </c>
      <c r="O100" s="185">
        <f t="shared" si="27"/>
        <v>-0.66676164816268013</v>
      </c>
    </row>
    <row r="101" spans="2:15" x14ac:dyDescent="0.25">
      <c r="B101" s="114" t="s">
        <v>79</v>
      </c>
      <c r="C101" s="184">
        <v>5.2955876610698942</v>
      </c>
      <c r="D101" s="185">
        <v>-0.44713289520998423</v>
      </c>
      <c r="E101" s="184" t="s">
        <v>227</v>
      </c>
      <c r="F101" s="185" t="str">
        <f t="shared" ref="F101:J109" si="28">IFERROR(E101-C101,"-")</f>
        <v>-</v>
      </c>
      <c r="G101" s="184">
        <v>3.2746113989637307</v>
      </c>
      <c r="H101" s="185" t="str">
        <f t="shared" si="28"/>
        <v>-</v>
      </c>
      <c r="I101" s="184">
        <v>5.09784324039979</v>
      </c>
      <c r="J101" s="185">
        <f t="shared" si="28"/>
        <v>1.8232318414360593</v>
      </c>
      <c r="K101" s="184">
        <v>4.569230769230769</v>
      </c>
      <c r="L101" s="185">
        <f t="shared" ref="L101:L109" si="29">IFERROR(K101-I101,"-")</f>
        <v>-0.52861247116902099</v>
      </c>
      <c r="M101" s="184">
        <v>5.1427406199021206</v>
      </c>
      <c r="N101" s="185">
        <f t="shared" ref="N101:N107" si="30">IFERROR(M101-K101,"-")</f>
        <v>0.57350985067135163</v>
      </c>
      <c r="O101" s="185">
        <f t="shared" si="27"/>
        <v>-0.15284704116777359</v>
      </c>
    </row>
    <row r="102" spans="2:15" x14ac:dyDescent="0.25">
      <c r="B102" s="114" t="s">
        <v>81</v>
      </c>
      <c r="C102" s="184">
        <v>6.3745901639344265</v>
      </c>
      <c r="D102" s="185">
        <v>0.17893799002138255</v>
      </c>
      <c r="E102" s="184" t="s">
        <v>227</v>
      </c>
      <c r="F102" s="185" t="str">
        <f t="shared" si="28"/>
        <v>-</v>
      </c>
      <c r="G102" s="184">
        <v>4.2829545454545457</v>
      </c>
      <c r="H102" s="185" t="str">
        <f t="shared" si="28"/>
        <v>-</v>
      </c>
      <c r="I102" s="184">
        <v>5.2487437185929648</v>
      </c>
      <c r="J102" s="185">
        <f t="shared" si="28"/>
        <v>0.96578917313841917</v>
      </c>
      <c r="K102" s="184">
        <v>5.2122699386503069</v>
      </c>
      <c r="L102" s="185">
        <f t="shared" si="29"/>
        <v>-3.6473779942657991E-2</v>
      </c>
      <c r="M102" s="184">
        <v>6.0034662045060658</v>
      </c>
      <c r="N102" s="185">
        <f t="shared" si="30"/>
        <v>0.79119626585575897</v>
      </c>
      <c r="O102" s="185">
        <f t="shared" si="27"/>
        <v>-0.37112395942836063</v>
      </c>
    </row>
    <row r="103" spans="2:15" x14ac:dyDescent="0.25">
      <c r="B103" s="114" t="s">
        <v>83</v>
      </c>
      <c r="C103" s="184">
        <v>6.6607393542349085</v>
      </c>
      <c r="D103" s="185">
        <v>0.21276513692367427</v>
      </c>
      <c r="E103" s="184" t="s">
        <v>227</v>
      </c>
      <c r="F103" s="185" t="str">
        <f t="shared" si="28"/>
        <v>-</v>
      </c>
      <c r="G103" s="184">
        <v>5.9607458292443569</v>
      </c>
      <c r="H103" s="185" t="str">
        <f t="shared" si="28"/>
        <v>-</v>
      </c>
      <c r="I103" s="184">
        <v>5.6604189636163174</v>
      </c>
      <c r="J103" s="185">
        <f t="shared" si="28"/>
        <v>-0.30032686562803956</v>
      </c>
      <c r="K103" s="184">
        <v>5.3610354223433241</v>
      </c>
      <c r="L103" s="185">
        <f t="shared" si="29"/>
        <v>-0.29938354127299327</v>
      </c>
      <c r="M103" s="184">
        <v>6.433518862090291</v>
      </c>
      <c r="N103" s="185">
        <f t="shared" si="30"/>
        <v>1.0724834397469669</v>
      </c>
      <c r="O103" s="185">
        <f>IFERROR(M103-C103,"-")</f>
        <v>-0.22722049214461748</v>
      </c>
    </row>
    <row r="104" spans="2:15" x14ac:dyDescent="0.25">
      <c r="B104" s="114" t="s">
        <v>85</v>
      </c>
      <c r="C104" s="184">
        <v>6.0082796688132474</v>
      </c>
      <c r="D104" s="185">
        <v>-0.55812959759601899</v>
      </c>
      <c r="E104" s="184">
        <v>6.9090909090909092</v>
      </c>
      <c r="F104" s="185">
        <f t="shared" si="28"/>
        <v>0.9008112402776618</v>
      </c>
      <c r="G104" s="184">
        <v>5.4294294294294296</v>
      </c>
      <c r="H104" s="185">
        <f t="shared" si="28"/>
        <v>-1.4796614796614795</v>
      </c>
      <c r="I104" s="184">
        <v>5.3613793103448275</v>
      </c>
      <c r="J104" s="185">
        <f t="shared" si="28"/>
        <v>-6.8050119084602123E-2</v>
      </c>
      <c r="K104" s="184">
        <v>5.371587743732591</v>
      </c>
      <c r="L104" s="185">
        <f t="shared" si="29"/>
        <v>1.0208433387763449E-2</v>
      </c>
      <c r="M104" s="184">
        <v>5.7985640207419227</v>
      </c>
      <c r="N104" s="185">
        <f t="shared" si="30"/>
        <v>0.42697627700933172</v>
      </c>
      <c r="O104" s="185">
        <f>IFERROR(M104-C104,"-")</f>
        <v>-0.2097156480713247</v>
      </c>
    </row>
    <row r="105" spans="2:15" x14ac:dyDescent="0.25">
      <c r="B105" s="114" t="s">
        <v>87</v>
      </c>
      <c r="C105" s="184">
        <v>6.7056151940545003</v>
      </c>
      <c r="D105" s="185">
        <v>-3.7622593591845721E-2</v>
      </c>
      <c r="E105" s="184">
        <v>5.2307692307692308</v>
      </c>
      <c r="F105" s="185">
        <f t="shared" si="28"/>
        <v>-1.4748459632852695</v>
      </c>
      <c r="G105" s="184">
        <v>6.0605693519079349</v>
      </c>
      <c r="H105" s="185">
        <f t="shared" si="28"/>
        <v>0.82980012113870405</v>
      </c>
      <c r="I105" s="184">
        <v>4.4908606245239913</v>
      </c>
      <c r="J105" s="185">
        <f t="shared" si="28"/>
        <v>-1.5697087273839436</v>
      </c>
      <c r="K105" s="184">
        <v>5.2441571357533565</v>
      </c>
      <c r="L105" s="185">
        <f t="shared" si="29"/>
        <v>0.75329651122936525</v>
      </c>
      <c r="M105" s="184">
        <v>6.6114311032343815</v>
      </c>
      <c r="N105" s="185">
        <f t="shared" si="30"/>
        <v>1.367273967481025</v>
      </c>
      <c r="O105" s="185">
        <f t="shared" ref="O105:O107" si="31">IFERROR(M105-C105,"-")</f>
        <v>-9.4184090820118804E-2</v>
      </c>
    </row>
    <row r="106" spans="2:15" x14ac:dyDescent="0.25">
      <c r="B106" s="114" t="s">
        <v>89</v>
      </c>
      <c r="C106" s="184">
        <v>5.5875980575270825</v>
      </c>
      <c r="D106" s="185">
        <v>-0.26149157832725933</v>
      </c>
      <c r="E106" s="184">
        <v>3.4464285714285716</v>
      </c>
      <c r="F106" s="185">
        <f t="shared" si="28"/>
        <v>-2.1411694860985109</v>
      </c>
      <c r="G106" s="184">
        <v>4.8672911787665889</v>
      </c>
      <c r="H106" s="185">
        <f t="shared" si="28"/>
        <v>1.4208626073380173</v>
      </c>
      <c r="I106" s="184">
        <v>4.5062972292191432</v>
      </c>
      <c r="J106" s="185">
        <f t="shared" si="28"/>
        <v>-0.36099394954744568</v>
      </c>
      <c r="K106" s="184">
        <v>4.8353948620361562</v>
      </c>
      <c r="L106" s="185">
        <f t="shared" si="29"/>
        <v>0.32909763281701299</v>
      </c>
      <c r="M106" s="184">
        <v>5.4296091317883084</v>
      </c>
      <c r="N106" s="185">
        <f t="shared" si="30"/>
        <v>0.59421426975215219</v>
      </c>
      <c r="O106" s="185">
        <f t="shared" si="31"/>
        <v>-0.1579889257387741</v>
      </c>
    </row>
    <row r="107" spans="2:15" x14ac:dyDescent="0.25">
      <c r="B107" s="114" t="s">
        <v>91</v>
      </c>
      <c r="C107" s="184">
        <v>5.4279442148760326</v>
      </c>
      <c r="D107" s="185">
        <v>-0.38506836030166003</v>
      </c>
      <c r="E107" s="184">
        <v>5.1565934065934069</v>
      </c>
      <c r="F107" s="185">
        <f t="shared" si="28"/>
        <v>-0.2713508082826257</v>
      </c>
      <c r="G107" s="184">
        <v>5.5483870967741939</v>
      </c>
      <c r="H107" s="185">
        <f t="shared" si="28"/>
        <v>0.39179369018078702</v>
      </c>
      <c r="I107" s="184">
        <v>4.0623314354210365</v>
      </c>
      <c r="J107" s="185">
        <f t="shared" si="28"/>
        <v>-1.4860556613531575</v>
      </c>
      <c r="K107" s="184">
        <v>4.9761243753470294</v>
      </c>
      <c r="L107" s="185">
        <f t="shared" si="29"/>
        <v>0.91379293992599298</v>
      </c>
      <c r="M107" s="184">
        <v>5.0825840825840825</v>
      </c>
      <c r="N107" s="185">
        <f t="shared" si="30"/>
        <v>0.106459707237053</v>
      </c>
      <c r="O107" s="185">
        <f t="shared" si="31"/>
        <v>-0.34536013229195017</v>
      </c>
    </row>
    <row r="108" spans="2:15" x14ac:dyDescent="0.25">
      <c r="B108" s="114" t="s">
        <v>93</v>
      </c>
      <c r="C108" s="184">
        <v>6.6534526854219953</v>
      </c>
      <c r="D108" s="185">
        <v>1.1422091199925726</v>
      </c>
      <c r="E108" s="184">
        <v>6.4270386266094421</v>
      </c>
      <c r="F108" s="185">
        <f t="shared" si="28"/>
        <v>-0.22641405881255317</v>
      </c>
      <c r="G108" s="184">
        <v>6.0665198237885463</v>
      </c>
      <c r="H108" s="185">
        <f t="shared" si="28"/>
        <v>-0.36051880282089588</v>
      </c>
      <c r="I108" s="184">
        <v>4.3915942028985508</v>
      </c>
      <c r="J108" s="185">
        <f t="shared" si="28"/>
        <v>-1.6749256208899954</v>
      </c>
      <c r="K108" s="184">
        <v>4.5345122646891047</v>
      </c>
      <c r="L108" s="185">
        <f t="shared" si="29"/>
        <v>0.14291806179055389</v>
      </c>
      <c r="M108" s="184"/>
      <c r="N108" s="185"/>
      <c r="O108" s="185"/>
    </row>
    <row r="109" spans="2:15" ht="15.75" x14ac:dyDescent="0.25">
      <c r="B109" s="117" t="s">
        <v>30</v>
      </c>
      <c r="C109" s="186">
        <v>5.8963172968438107</v>
      </c>
      <c r="D109" s="187">
        <v>1.4175550313971108E-2</v>
      </c>
      <c r="E109" s="186">
        <v>5.6659218962502429</v>
      </c>
      <c r="F109" s="187">
        <f t="shared" si="28"/>
        <v>-0.23039540059356778</v>
      </c>
      <c r="G109" s="186">
        <v>5.3563868253237787</v>
      </c>
      <c r="H109" s="187">
        <f t="shared" si="28"/>
        <v>-0.30953507092646415</v>
      </c>
      <c r="I109" s="186">
        <v>4.7475233147245799</v>
      </c>
      <c r="J109" s="187">
        <f t="shared" si="28"/>
        <v>-0.60886351059919885</v>
      </c>
      <c r="K109" s="186">
        <v>4.5866218139474704</v>
      </c>
      <c r="L109" s="187">
        <f t="shared" si="29"/>
        <v>-0.16090150077710952</v>
      </c>
      <c r="M109" s="186">
        <v>5.2204748689485045</v>
      </c>
      <c r="N109" s="187">
        <v>0.62718774745999628</v>
      </c>
      <c r="O109" s="187">
        <v>-0.60051180365558565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4" spans="1:16" ht="48.75" customHeight="1" thickBot="1" x14ac:dyDescent="0.3">
      <c r="B114" s="263" t="s">
        <v>285</v>
      </c>
      <c r="C114" s="263"/>
      <c r="D114" s="263"/>
      <c r="E114" s="263"/>
      <c r="F114" s="263"/>
      <c r="G114" s="263"/>
      <c r="H114" s="263"/>
      <c r="I114" s="263"/>
      <c r="J114" s="263"/>
      <c r="K114" s="263"/>
      <c r="L114" s="263"/>
      <c r="M114" s="263"/>
      <c r="N114" s="263"/>
      <c r="O114" s="263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88" t="s">
        <v>110</v>
      </c>
      <c r="D116" s="289"/>
      <c r="E116" s="289"/>
      <c r="F116" s="289"/>
      <c r="G116" s="289"/>
      <c r="H116" s="289"/>
      <c r="I116" s="289"/>
      <c r="J116" s="289"/>
      <c r="K116" s="289"/>
      <c r="L116" s="289"/>
      <c r="M116" s="289"/>
      <c r="N116" s="289"/>
      <c r="O116" s="290"/>
    </row>
    <row r="117" spans="1:16" ht="22.5" thickTop="1" thickBot="1" x14ac:dyDescent="0.3">
      <c r="B117" s="109"/>
      <c r="C117" s="291">
        <f>2019</f>
        <v>2019</v>
      </c>
      <c r="D117" s="292"/>
      <c r="E117" s="293">
        <v>2020</v>
      </c>
      <c r="F117" s="292"/>
      <c r="G117" s="293">
        <v>2021</v>
      </c>
      <c r="H117" s="292"/>
      <c r="I117" s="293">
        <v>2022</v>
      </c>
      <c r="J117" s="292"/>
      <c r="K117" s="293">
        <v>2023</v>
      </c>
      <c r="L117" s="292"/>
      <c r="M117" s="293">
        <v>2024</v>
      </c>
      <c r="N117" s="294"/>
      <c r="O117" s="295"/>
    </row>
    <row r="118" spans="1:16" ht="16.5" thickTop="1" thickBot="1" x14ac:dyDescent="0.3">
      <c r="B118" s="85"/>
      <c r="C118" s="111" t="s">
        <v>69</v>
      </c>
      <c r="D118" s="112" t="str">
        <f>CONCATENATE("dif ",RIGHT(2019,2),"/",RIGHT(2018,2))</f>
        <v>dif 19/18</v>
      </c>
      <c r="E118" s="113" t="s">
        <v>69</v>
      </c>
      <c r="F118" s="112" t="str">
        <f>CONCATENATE("dif ",RIGHT(E117,2),"/",RIGHT(C117,2))</f>
        <v>dif 20/19</v>
      </c>
      <c r="G118" s="113" t="s">
        <v>69</v>
      </c>
      <c r="H118" s="112" t="str">
        <f>CONCATENATE("dif ",RIGHT(G117,2),"/",RIGHT(E117,2))</f>
        <v>dif 21/20</v>
      </c>
      <c r="I118" s="113" t="s">
        <v>69</v>
      </c>
      <c r="J118" s="112" t="str">
        <f>CONCATENATE("dif ",RIGHT(I117,2),"/",RIGHT(G117,2))</f>
        <v>dif 22/21</v>
      </c>
      <c r="K118" s="113" t="s">
        <v>69</v>
      </c>
      <c r="L118" s="112" t="str">
        <f>CONCATENATE("dif ",RIGHT(K117,2),"/",RIGHT(I117,2))</f>
        <v>dif 23/22</v>
      </c>
      <c r="M118" s="113" t="s">
        <v>69</v>
      </c>
      <c r="N118" s="112" t="str">
        <f>CONCATENATE("dif ",RIGHT(M117,2),"/",RIGHT(K117,2))</f>
        <v>dif 24/23</v>
      </c>
      <c r="O118" s="112" t="str">
        <f>CONCATENATE("dif ",RIGHT(M117,2),"/",RIGHT(C117,2))</f>
        <v>dif 24/19</v>
      </c>
    </row>
    <row r="119" spans="1:16" x14ac:dyDescent="0.25">
      <c r="B119" s="114" t="s">
        <v>71</v>
      </c>
      <c r="C119" s="184">
        <v>6.6101123595505618</v>
      </c>
      <c r="D119" s="185">
        <v>-0.33946747238221153</v>
      </c>
      <c r="E119" s="184">
        <v>6.18075117370892</v>
      </c>
      <c r="F119" s="185">
        <f t="shared" ref="F119:J121" si="32">IFERROR(E119-C119,"-")</f>
        <v>-0.42936118584164173</v>
      </c>
      <c r="G119" s="184">
        <v>5.6842105263157894</v>
      </c>
      <c r="H119" s="185">
        <f t="shared" si="32"/>
        <v>-0.49654064739313064</v>
      </c>
      <c r="I119" s="184">
        <v>6.4737654320987659</v>
      </c>
      <c r="J119" s="185">
        <f t="shared" si="32"/>
        <v>0.78955490578297649</v>
      </c>
      <c r="K119" s="184">
        <v>4.9533404029692472</v>
      </c>
      <c r="L119" s="185">
        <f t="shared" ref="L119:L121" si="33">IFERROR(K119-I119,"-")</f>
        <v>-1.5204250291295187</v>
      </c>
      <c r="M119" s="184">
        <v>6.1592148309705559</v>
      </c>
      <c r="N119" s="185">
        <f t="shared" ref="N119:N121" si="34">IFERROR(M119-K119,"-")</f>
        <v>1.2058744280013087</v>
      </c>
      <c r="O119" s="185">
        <f t="shared" ref="O119" si="35">IFERROR(M119-C119,"-")</f>
        <v>-0.45089752858000587</v>
      </c>
    </row>
    <row r="120" spans="1:16" x14ac:dyDescent="0.25">
      <c r="B120" s="114" t="s">
        <v>73</v>
      </c>
      <c r="C120" s="184">
        <v>6.1391018619934279</v>
      </c>
      <c r="D120" s="185">
        <v>0.14766717248593331</v>
      </c>
      <c r="E120" s="184">
        <v>5.253333333333333</v>
      </c>
      <c r="F120" s="185">
        <f t="shared" si="32"/>
        <v>-0.88576852866009492</v>
      </c>
      <c r="G120" s="184">
        <v>31</v>
      </c>
      <c r="H120" s="185">
        <f t="shared" si="32"/>
        <v>25.746666666666666</v>
      </c>
      <c r="I120" s="184">
        <v>6.0708245243128962</v>
      </c>
      <c r="J120" s="185">
        <f t="shared" si="32"/>
        <v>-24.929175475687103</v>
      </c>
      <c r="K120" s="184">
        <v>6.147023086269745</v>
      </c>
      <c r="L120" s="185">
        <f t="shared" si="33"/>
        <v>7.619856195684882E-2</v>
      </c>
      <c r="M120" s="184">
        <v>5.6794625719769671</v>
      </c>
      <c r="N120" s="185">
        <f t="shared" si="34"/>
        <v>-0.4675605142927779</v>
      </c>
      <c r="O120" s="185">
        <f>IFERROR(M120-C120,"-")</f>
        <v>-0.45963929001646076</v>
      </c>
    </row>
    <row r="121" spans="1:16" x14ac:dyDescent="0.25">
      <c r="B121" s="114" t="s">
        <v>75</v>
      </c>
      <c r="C121" s="184">
        <v>6.6970000000000001</v>
      </c>
      <c r="D121" s="185">
        <v>0.24226748971193413</v>
      </c>
      <c r="E121" s="184">
        <v>8.6840236686390533</v>
      </c>
      <c r="F121" s="185">
        <f t="shared" si="32"/>
        <v>1.9870236686390532</v>
      </c>
      <c r="G121" s="184">
        <v>11</v>
      </c>
      <c r="H121" s="185">
        <f t="shared" si="32"/>
        <v>2.3159763313609467</v>
      </c>
      <c r="I121" s="184">
        <v>6.4224548049476686</v>
      </c>
      <c r="J121" s="185">
        <f t="shared" si="32"/>
        <v>-4.5775451950523314</v>
      </c>
      <c r="K121" s="184">
        <v>5.8707926167209559</v>
      </c>
      <c r="L121" s="185">
        <f t="shared" si="33"/>
        <v>-0.55166218822671276</v>
      </c>
      <c r="M121" s="184">
        <v>5.6588465298142721</v>
      </c>
      <c r="N121" s="185">
        <f t="shared" si="34"/>
        <v>-0.21194608690668382</v>
      </c>
      <c r="O121" s="185">
        <f t="shared" ref="O121:O124" si="36">IFERROR(M121-C121,"-")</f>
        <v>-1.038153470185728</v>
      </c>
    </row>
    <row r="122" spans="1:16" x14ac:dyDescent="0.25">
      <c r="B122" s="114" t="s">
        <v>77</v>
      </c>
      <c r="C122" s="184">
        <v>6.3296703296703294</v>
      </c>
      <c r="D122" s="185">
        <v>-0.43944943944944015</v>
      </c>
      <c r="E122" s="184" t="s">
        <v>227</v>
      </c>
      <c r="F122" s="185" t="str">
        <f>IFERROR(E122-C122,"-")</f>
        <v>-</v>
      </c>
      <c r="G122" s="184">
        <v>33.666666666666664</v>
      </c>
      <c r="H122" s="185" t="str">
        <f>IFERROR(G122-E122,"-")</f>
        <v>-</v>
      </c>
      <c r="I122" s="184">
        <v>6.232613908872902</v>
      </c>
      <c r="J122" s="185">
        <f>IFERROR(I122-G122,"-")</f>
        <v>-27.434052757793761</v>
      </c>
      <c r="K122" s="184">
        <v>4.9603803486529321</v>
      </c>
      <c r="L122" s="185">
        <f>IFERROR(K122-I122,"-")</f>
        <v>-1.2722335602199699</v>
      </c>
      <c r="M122" s="184">
        <v>5.5662337662337666</v>
      </c>
      <c r="N122" s="185">
        <f>IFERROR(M122-K122,"-")</f>
        <v>0.60585341758083455</v>
      </c>
      <c r="O122" s="185">
        <f t="shared" si="36"/>
        <v>-0.76343656343656274</v>
      </c>
    </row>
    <row r="123" spans="1:16" x14ac:dyDescent="0.25">
      <c r="B123" s="114" t="s">
        <v>79</v>
      </c>
      <c r="C123" s="184">
        <v>5.3986486486486482</v>
      </c>
      <c r="D123" s="185">
        <v>-1.09717307837085</v>
      </c>
      <c r="E123" s="184" t="s">
        <v>227</v>
      </c>
      <c r="F123" s="185" t="str">
        <f t="shared" ref="F123:J131" si="37">IFERROR(E123-C123,"-")</f>
        <v>-</v>
      </c>
      <c r="G123" s="184">
        <v>4.6818181818181817</v>
      </c>
      <c r="H123" s="185" t="str">
        <f t="shared" si="37"/>
        <v>-</v>
      </c>
      <c r="I123" s="184">
        <v>6.6919254658385094</v>
      </c>
      <c r="J123" s="185">
        <f t="shared" si="37"/>
        <v>2.0101072840203278</v>
      </c>
      <c r="K123" s="184">
        <v>6.0809595202398796</v>
      </c>
      <c r="L123" s="185">
        <f t="shared" ref="L123:L131" si="38">IFERROR(K123-I123,"-")</f>
        <v>-0.61096594559862982</v>
      </c>
      <c r="M123" s="184">
        <v>5.7596401028277633</v>
      </c>
      <c r="N123" s="185">
        <f t="shared" ref="N123:N129" si="39">IFERROR(M123-K123,"-")</f>
        <v>-0.32131941741211634</v>
      </c>
      <c r="O123" s="185">
        <f t="shared" si="36"/>
        <v>0.36099145417911505</v>
      </c>
    </row>
    <row r="124" spans="1:16" x14ac:dyDescent="0.25">
      <c r="B124" s="114" t="s">
        <v>81</v>
      </c>
      <c r="C124" s="184">
        <v>6.5128205128205128</v>
      </c>
      <c r="D124" s="185">
        <v>-0.37476118652589285</v>
      </c>
      <c r="E124" s="184" t="s">
        <v>227</v>
      </c>
      <c r="F124" s="185" t="str">
        <f t="shared" si="37"/>
        <v>-</v>
      </c>
      <c r="G124" s="184">
        <v>4.5526315789473681</v>
      </c>
      <c r="H124" s="185" t="str">
        <f t="shared" si="37"/>
        <v>-</v>
      </c>
      <c r="I124" s="184">
        <v>6.2118551042810095</v>
      </c>
      <c r="J124" s="185">
        <f t="shared" si="37"/>
        <v>1.6592235253336414</v>
      </c>
      <c r="K124" s="184">
        <v>6.4102564102564106</v>
      </c>
      <c r="L124" s="185">
        <f t="shared" si="38"/>
        <v>0.19840130597540107</v>
      </c>
      <c r="M124" s="184">
        <v>6.6716541978387367</v>
      </c>
      <c r="N124" s="185">
        <f t="shared" si="39"/>
        <v>0.26139778758232612</v>
      </c>
      <c r="O124" s="185">
        <f t="shared" si="36"/>
        <v>0.15883368501822392</v>
      </c>
    </row>
    <row r="125" spans="1:16" x14ac:dyDescent="0.25">
      <c r="B125" s="114" t="s">
        <v>83</v>
      </c>
      <c r="C125" s="184">
        <v>7.2512626262626263</v>
      </c>
      <c r="D125" s="185">
        <v>0.14080607250710386</v>
      </c>
      <c r="E125" s="184" t="s">
        <v>227</v>
      </c>
      <c r="F125" s="185" t="str">
        <f t="shared" si="37"/>
        <v>-</v>
      </c>
      <c r="G125" s="184">
        <v>5.5272727272727273</v>
      </c>
      <c r="H125" s="185" t="str">
        <f t="shared" si="37"/>
        <v>-</v>
      </c>
      <c r="I125" s="184">
        <v>6.6004728132387704</v>
      </c>
      <c r="J125" s="185">
        <f t="shared" si="37"/>
        <v>1.0732000859660431</v>
      </c>
      <c r="K125" s="184">
        <v>6.7293233082706765</v>
      </c>
      <c r="L125" s="185">
        <f t="shared" si="38"/>
        <v>0.12885049503190604</v>
      </c>
      <c r="M125" s="184">
        <v>6.8389955686853767</v>
      </c>
      <c r="N125" s="185">
        <f t="shared" si="39"/>
        <v>0.10967226041470024</v>
      </c>
      <c r="O125" s="185">
        <f>IFERROR(M125-C125,"-")</f>
        <v>-0.41226705757724957</v>
      </c>
    </row>
    <row r="126" spans="1:16" x14ac:dyDescent="0.25">
      <c r="B126" s="114" t="s">
        <v>85</v>
      </c>
      <c r="C126" s="184">
        <v>7.1965065502183405</v>
      </c>
      <c r="D126" s="185">
        <v>0.39001466507477023</v>
      </c>
      <c r="E126" s="184">
        <v>5.7857142857142856</v>
      </c>
      <c r="F126" s="185">
        <f t="shared" si="37"/>
        <v>-1.4107922645040549</v>
      </c>
      <c r="G126" s="184">
        <v>5.4169741697416978</v>
      </c>
      <c r="H126" s="185">
        <f t="shared" si="37"/>
        <v>-0.36874011597258782</v>
      </c>
      <c r="I126" s="184">
        <v>6.5917312661498704</v>
      </c>
      <c r="J126" s="185">
        <f t="shared" si="37"/>
        <v>1.1747570964081726</v>
      </c>
      <c r="K126" s="184">
        <v>5.8991735537190086</v>
      </c>
      <c r="L126" s="185">
        <f t="shared" si="38"/>
        <v>-0.69255771243086173</v>
      </c>
      <c r="M126" s="184">
        <v>6.4654811715481175</v>
      </c>
      <c r="N126" s="185">
        <f t="shared" si="39"/>
        <v>0.56630761782910888</v>
      </c>
      <c r="O126" s="185">
        <f>IFERROR(M126-C126,"-")</f>
        <v>-0.73102537867022299</v>
      </c>
    </row>
    <row r="127" spans="1:16" x14ac:dyDescent="0.25">
      <c r="B127" s="114" t="s">
        <v>87</v>
      </c>
      <c r="C127" s="184">
        <v>7.5609756097560972</v>
      </c>
      <c r="D127" s="185">
        <v>-0.25986748157879713</v>
      </c>
      <c r="E127" s="184">
        <v>5.1739130434782608</v>
      </c>
      <c r="F127" s="185">
        <f t="shared" si="37"/>
        <v>-2.3870625662778364</v>
      </c>
      <c r="G127" s="184">
        <v>7.4306451612903226</v>
      </c>
      <c r="H127" s="185">
        <f t="shared" si="37"/>
        <v>2.2567321178120618</v>
      </c>
      <c r="I127" s="184">
        <v>6.5055079559363529</v>
      </c>
      <c r="J127" s="185">
        <f t="shared" si="37"/>
        <v>-0.9251372053539697</v>
      </c>
      <c r="K127" s="184">
        <v>6.5317848410757948</v>
      </c>
      <c r="L127" s="185">
        <f t="shared" si="38"/>
        <v>2.627688513944193E-2</v>
      </c>
      <c r="M127" s="184">
        <v>7.954225352112676</v>
      </c>
      <c r="N127" s="185">
        <f t="shared" si="39"/>
        <v>1.4224405110368812</v>
      </c>
      <c r="O127" s="185">
        <f t="shared" ref="O127:O129" si="40">IFERROR(M127-C127,"-")</f>
        <v>0.39324974235657884</v>
      </c>
    </row>
    <row r="128" spans="1:16" x14ac:dyDescent="0.25">
      <c r="A128" s="120"/>
      <c r="B128" s="114" t="s">
        <v>89</v>
      </c>
      <c r="C128" s="184">
        <v>6.7502890173410401</v>
      </c>
      <c r="D128" s="185">
        <v>0.20981011198186117</v>
      </c>
      <c r="E128" s="184">
        <v>6.4705882352941178</v>
      </c>
      <c r="F128" s="185">
        <f t="shared" si="37"/>
        <v>-0.27970078204692239</v>
      </c>
      <c r="G128" s="184">
        <v>6.4822134387351777</v>
      </c>
      <c r="H128" s="185">
        <f t="shared" si="37"/>
        <v>1.1625203441059995E-2</v>
      </c>
      <c r="I128" s="184">
        <v>6.4236186348862407</v>
      </c>
      <c r="J128" s="185">
        <f t="shared" si="37"/>
        <v>-5.8594803848937005E-2</v>
      </c>
      <c r="K128" s="184">
        <v>6.666666666666667</v>
      </c>
      <c r="L128" s="185">
        <f t="shared" si="38"/>
        <v>0.24304803178042622</v>
      </c>
      <c r="M128" s="184">
        <v>6.9480932203389827</v>
      </c>
      <c r="N128" s="185">
        <f t="shared" si="39"/>
        <v>0.28142655367231573</v>
      </c>
      <c r="O128" s="185">
        <f t="shared" si="40"/>
        <v>0.19780420299794255</v>
      </c>
    </row>
    <row r="129" spans="2:16" x14ac:dyDescent="0.25">
      <c r="B129" s="114" t="s">
        <v>91</v>
      </c>
      <c r="C129" s="184">
        <v>6.1708482676224614</v>
      </c>
      <c r="D129" s="185">
        <v>-0.52422360096070086</v>
      </c>
      <c r="E129" s="184">
        <v>4.4324324324324325</v>
      </c>
      <c r="F129" s="185">
        <f t="shared" si="37"/>
        <v>-1.738415835190029</v>
      </c>
      <c r="G129" s="184">
        <v>6.7845528455284549</v>
      </c>
      <c r="H129" s="185">
        <f t="shared" si="37"/>
        <v>2.3521204130960225</v>
      </c>
      <c r="I129" s="184">
        <v>5.7239819004524888</v>
      </c>
      <c r="J129" s="185">
        <f t="shared" si="37"/>
        <v>-1.0605709450759662</v>
      </c>
      <c r="K129" s="184">
        <v>5.3460721868365182</v>
      </c>
      <c r="L129" s="185">
        <f t="shared" si="38"/>
        <v>-0.37790971361597059</v>
      </c>
      <c r="M129" s="184">
        <v>5.9243876464323746</v>
      </c>
      <c r="N129" s="185">
        <f t="shared" si="39"/>
        <v>0.5783154595958564</v>
      </c>
      <c r="O129" s="185">
        <f t="shared" si="40"/>
        <v>-0.24646062119008683</v>
      </c>
    </row>
    <row r="130" spans="2:16" x14ac:dyDescent="0.25">
      <c r="B130" s="114" t="s">
        <v>93</v>
      </c>
      <c r="C130" s="184">
        <v>6.749082007343941</v>
      </c>
      <c r="D130" s="185">
        <v>6.8459824992208596E-3</v>
      </c>
      <c r="E130" s="184">
        <v>6.3636363636363633</v>
      </c>
      <c r="F130" s="185">
        <f t="shared" si="37"/>
        <v>-0.38544564370757772</v>
      </c>
      <c r="G130" s="184">
        <v>7.5323886639676116</v>
      </c>
      <c r="H130" s="185">
        <f t="shared" si="37"/>
        <v>1.1687523003312483</v>
      </c>
      <c r="I130" s="184">
        <v>5.6955093099671412</v>
      </c>
      <c r="J130" s="185">
        <f t="shared" si="37"/>
        <v>-1.8368793540004704</v>
      </c>
      <c r="K130" s="184">
        <v>6.2649082568807337</v>
      </c>
      <c r="L130" s="185">
        <f t="shared" si="38"/>
        <v>0.5693989469135925</v>
      </c>
      <c r="M130" s="184"/>
      <c r="N130" s="185"/>
      <c r="O130" s="185"/>
    </row>
    <row r="131" spans="2:16" ht="15.75" x14ac:dyDescent="0.25">
      <c r="B131" s="117" t="s">
        <v>30</v>
      </c>
      <c r="C131" s="186">
        <v>6.5920194647201944</v>
      </c>
      <c r="D131" s="187">
        <v>-0.16458693305449223</v>
      </c>
      <c r="E131" s="186">
        <v>6.4611111111111112</v>
      </c>
      <c r="F131" s="187">
        <f t="shared" si="37"/>
        <v>-0.13090835360908315</v>
      </c>
      <c r="G131" s="186">
        <v>6.8293729372937291</v>
      </c>
      <c r="H131" s="187">
        <f t="shared" si="37"/>
        <v>0.36826182618261782</v>
      </c>
      <c r="I131" s="186">
        <v>6.2907650695517772</v>
      </c>
      <c r="J131" s="187">
        <f t="shared" si="37"/>
        <v>-0.53860786774195191</v>
      </c>
      <c r="K131" s="186">
        <v>5.960893854748603</v>
      </c>
      <c r="L131" s="187">
        <f t="shared" si="38"/>
        <v>-0.32987121480317416</v>
      </c>
      <c r="M131" s="186">
        <v>6.3219483219483221</v>
      </c>
      <c r="N131" s="187">
        <v>0.39247937932148513</v>
      </c>
      <c r="O131" s="187">
        <v>-0.25650378209058644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63" t="s">
        <v>286</v>
      </c>
      <c r="C136" s="263"/>
      <c r="D136" s="263"/>
      <c r="E136" s="263"/>
      <c r="F136" s="263"/>
      <c r="G136" s="263"/>
      <c r="H136" s="263"/>
      <c r="I136" s="263"/>
      <c r="J136" s="263"/>
      <c r="K136" s="263"/>
      <c r="L136" s="263"/>
      <c r="M136" s="263"/>
      <c r="N136" s="263"/>
      <c r="O136" s="263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88" t="s">
        <v>113</v>
      </c>
      <c r="D138" s="289"/>
      <c r="E138" s="289"/>
      <c r="F138" s="289"/>
      <c r="G138" s="289"/>
      <c r="H138" s="289"/>
      <c r="I138" s="289"/>
      <c r="J138" s="289"/>
      <c r="K138" s="289"/>
      <c r="L138" s="289"/>
      <c r="M138" s="289"/>
      <c r="N138" s="289"/>
      <c r="O138" s="290"/>
    </row>
    <row r="139" spans="2:16" ht="22.5" thickTop="1" thickBot="1" x14ac:dyDescent="0.3">
      <c r="B139" s="109"/>
      <c r="C139" s="291">
        <f>2019</f>
        <v>2019</v>
      </c>
      <c r="D139" s="292"/>
      <c r="E139" s="293">
        <v>2020</v>
      </c>
      <c r="F139" s="292"/>
      <c r="G139" s="293">
        <v>2021</v>
      </c>
      <c r="H139" s="292"/>
      <c r="I139" s="293">
        <v>2022</v>
      </c>
      <c r="J139" s="292"/>
      <c r="K139" s="293">
        <v>2023</v>
      </c>
      <c r="L139" s="292"/>
      <c r="M139" s="293">
        <v>2024</v>
      </c>
      <c r="N139" s="294"/>
      <c r="O139" s="295"/>
    </row>
    <row r="140" spans="2:16" ht="16.5" thickTop="1" thickBot="1" x14ac:dyDescent="0.3">
      <c r="B140" s="85"/>
      <c r="C140" s="111" t="s">
        <v>69</v>
      </c>
      <c r="D140" s="112" t="str">
        <f>CONCATENATE("dif ",RIGHT(2019,2),"/",RIGHT(2018,2))</f>
        <v>dif 19/18</v>
      </c>
      <c r="E140" s="113" t="s">
        <v>69</v>
      </c>
      <c r="F140" s="112" t="str">
        <f>CONCATENATE("dif ",RIGHT(E139,2),"/",RIGHT(C139,2))</f>
        <v>dif 20/19</v>
      </c>
      <c r="G140" s="113" t="s">
        <v>69</v>
      </c>
      <c r="H140" s="112" t="str">
        <f>CONCATENATE("dif ",RIGHT(G139,2),"/",RIGHT(E139,2))</f>
        <v>dif 21/20</v>
      </c>
      <c r="I140" s="113" t="s">
        <v>69</v>
      </c>
      <c r="J140" s="112" t="str">
        <f>CONCATENATE("dif ",RIGHT(I139,2),"/",RIGHT(G139,2))</f>
        <v>dif 22/21</v>
      </c>
      <c r="K140" s="113" t="s">
        <v>69</v>
      </c>
      <c r="L140" s="112" t="str">
        <f>CONCATENATE("dif ",RIGHT(K139,2),"/",RIGHT(I139,2))</f>
        <v>dif 23/22</v>
      </c>
      <c r="M140" s="113" t="s">
        <v>69</v>
      </c>
      <c r="N140" s="112" t="str">
        <f>CONCATENATE("dif ",RIGHT(M139,2),"/",RIGHT(K139,2))</f>
        <v>dif 24/23</v>
      </c>
      <c r="O140" s="112" t="str">
        <f>CONCATENATE("dif ",RIGHT(M139,2),"/",RIGHT(C139,2))</f>
        <v>dif 24/19</v>
      </c>
    </row>
    <row r="141" spans="2:16" x14ac:dyDescent="0.25">
      <c r="B141" s="114" t="s">
        <v>71</v>
      </c>
      <c r="C141" s="184">
        <v>7.4797814207650273</v>
      </c>
      <c r="D141" s="185">
        <v>-2.6182793946702532E-2</v>
      </c>
      <c r="E141" s="184">
        <v>7.3622047244094491</v>
      </c>
      <c r="F141" s="185">
        <f t="shared" ref="F141:J143" si="41">IFERROR(E141-C141,"-")</f>
        <v>-0.11757669635557821</v>
      </c>
      <c r="G141" s="184">
        <v>5.9464285714285712</v>
      </c>
      <c r="H141" s="185">
        <f t="shared" si="41"/>
        <v>-1.4157761529808779</v>
      </c>
      <c r="I141" s="184">
        <v>6.0197889182058049</v>
      </c>
      <c r="J141" s="185">
        <f t="shared" si="41"/>
        <v>7.3360346777233687E-2</v>
      </c>
      <c r="K141" s="184">
        <v>3.2913793103448277</v>
      </c>
      <c r="L141" s="185">
        <f t="shared" ref="L141:L143" si="42">IFERROR(K141-I141,"-")</f>
        <v>-2.7284096078609772</v>
      </c>
      <c r="M141" s="184">
        <v>6.3516068052930059</v>
      </c>
      <c r="N141" s="185">
        <f t="shared" ref="N141:N143" si="43">IFERROR(M141-K141,"-")</f>
        <v>3.0602274949481783</v>
      </c>
      <c r="O141" s="185">
        <f t="shared" ref="O141" si="44">IFERROR(M141-C141,"-")</f>
        <v>-1.1281746154720214</v>
      </c>
    </row>
    <row r="142" spans="2:16" x14ac:dyDescent="0.25">
      <c r="B142" s="114" t="s">
        <v>73</v>
      </c>
      <c r="C142" s="184">
        <v>7.644030668127054</v>
      </c>
      <c r="D142" s="185">
        <v>-0.16152488742850135</v>
      </c>
      <c r="E142" s="184">
        <v>5.372112917023097</v>
      </c>
      <c r="F142" s="185">
        <f t="shared" si="41"/>
        <v>-2.271917751103957</v>
      </c>
      <c r="G142" s="184">
        <v>5.6149425287356323</v>
      </c>
      <c r="H142" s="185">
        <f t="shared" si="41"/>
        <v>0.24282961171253525</v>
      </c>
      <c r="I142" s="184">
        <v>4.6829268292682924</v>
      </c>
      <c r="J142" s="185">
        <f t="shared" si="41"/>
        <v>-0.93201569946733986</v>
      </c>
      <c r="K142" s="184">
        <v>5.4744525547445253</v>
      </c>
      <c r="L142" s="185">
        <f t="shared" si="42"/>
        <v>0.7915257254762329</v>
      </c>
      <c r="M142" s="184">
        <v>5.4712793733681462</v>
      </c>
      <c r="N142" s="185">
        <f t="shared" si="43"/>
        <v>-3.1731813763791195E-3</v>
      </c>
      <c r="O142" s="185">
        <f>IFERROR(M142-C142,"-")</f>
        <v>-2.1727512947589078</v>
      </c>
    </row>
    <row r="143" spans="2:16" x14ac:dyDescent="0.25">
      <c r="B143" s="114" t="s">
        <v>75</v>
      </c>
      <c r="C143" s="184">
        <v>6.6754966887417222</v>
      </c>
      <c r="D143" s="185">
        <v>0.30244704335165107</v>
      </c>
      <c r="E143" s="184">
        <v>9.2666666666666675</v>
      </c>
      <c r="F143" s="185">
        <f t="shared" si="41"/>
        <v>2.5911699779249453</v>
      </c>
      <c r="G143" s="184">
        <v>5.031358885017422</v>
      </c>
      <c r="H143" s="185">
        <f t="shared" si="41"/>
        <v>-4.2353077816492455</v>
      </c>
      <c r="I143" s="184">
        <v>4.9566787003610111</v>
      </c>
      <c r="J143" s="185">
        <f t="shared" si="41"/>
        <v>-7.4680184656410908E-2</v>
      </c>
      <c r="K143" s="184">
        <v>5.3882783882783887</v>
      </c>
      <c r="L143" s="185">
        <f t="shared" si="42"/>
        <v>0.43159968791737757</v>
      </c>
      <c r="M143" s="184">
        <v>5.1773127753303969</v>
      </c>
      <c r="N143" s="185">
        <f t="shared" si="43"/>
        <v>-0.21096561294799177</v>
      </c>
      <c r="O143" s="185">
        <f t="shared" ref="O143:O146" si="45">IFERROR(M143-C143,"-")</f>
        <v>-1.4981839134113253</v>
      </c>
    </row>
    <row r="144" spans="2:16" x14ac:dyDescent="0.25">
      <c r="B144" s="114" t="s">
        <v>77</v>
      </c>
      <c r="C144" s="184">
        <v>6.5124113475177303</v>
      </c>
      <c r="D144" s="185">
        <v>-1.3137820429351459</v>
      </c>
      <c r="E144" s="184" t="s">
        <v>227</v>
      </c>
      <c r="F144" s="185" t="str">
        <f>IFERROR(E144-C144,"-")</f>
        <v>-</v>
      </c>
      <c r="G144" s="184">
        <v>6.9824561403508776</v>
      </c>
      <c r="H144" s="185" t="str">
        <f>IFERROR(G144-E144,"-")</f>
        <v>-</v>
      </c>
      <c r="I144" s="184">
        <v>3.0840543881334983</v>
      </c>
      <c r="J144" s="185">
        <f>IFERROR(I144-G144,"-")</f>
        <v>-3.8984017522173793</v>
      </c>
      <c r="K144" s="184">
        <v>5.2543478260869563</v>
      </c>
      <c r="L144" s="185">
        <f>IFERROR(K144-I144,"-")</f>
        <v>2.170293437953458</v>
      </c>
      <c r="M144" s="184">
        <v>6.1379962192816633</v>
      </c>
      <c r="N144" s="185">
        <f>IFERROR(M144-K144,"-")</f>
        <v>0.883648393194707</v>
      </c>
      <c r="O144" s="185">
        <f t="shared" si="45"/>
        <v>-0.37441512823606704</v>
      </c>
    </row>
    <row r="145" spans="1:16" x14ac:dyDescent="0.25">
      <c r="B145" s="114" t="s">
        <v>79</v>
      </c>
      <c r="C145" s="184">
        <v>7.0826771653543306</v>
      </c>
      <c r="D145" s="185">
        <v>8.0717134174586036E-3</v>
      </c>
      <c r="E145" s="184" t="s">
        <v>227</v>
      </c>
      <c r="F145" s="185" t="str">
        <f t="shared" ref="F145:J153" si="46">IFERROR(E145-C145,"-")</f>
        <v>-</v>
      </c>
      <c r="G145" s="184">
        <v>3.7777777777777777</v>
      </c>
      <c r="H145" s="185" t="str">
        <f t="shared" si="46"/>
        <v>-</v>
      </c>
      <c r="I145" s="184">
        <v>4.9153094462540716</v>
      </c>
      <c r="J145" s="185">
        <f t="shared" si="46"/>
        <v>1.1375316684762939</v>
      </c>
      <c r="K145" s="184">
        <v>5.0396825396825395</v>
      </c>
      <c r="L145" s="185">
        <f t="shared" ref="L145:L153" si="47">IFERROR(K145-I145,"-")</f>
        <v>0.12437309342846792</v>
      </c>
      <c r="M145" s="184">
        <v>4.8026315789473681</v>
      </c>
      <c r="N145" s="185">
        <f t="shared" ref="N145:N151" si="48">IFERROR(M145-K145,"-")</f>
        <v>-0.2370509607351714</v>
      </c>
      <c r="O145" s="185">
        <f t="shared" si="45"/>
        <v>-2.2800455864069624</v>
      </c>
    </row>
    <row r="146" spans="1:16" x14ac:dyDescent="0.25">
      <c r="B146" s="114" t="s">
        <v>81</v>
      </c>
      <c r="C146" s="184">
        <v>7.9744408945686898</v>
      </c>
      <c r="D146" s="185">
        <v>0.15335463258785875</v>
      </c>
      <c r="E146" s="184" t="s">
        <v>227</v>
      </c>
      <c r="F146" s="185" t="str">
        <f t="shared" si="46"/>
        <v>-</v>
      </c>
      <c r="G146" s="184">
        <v>4.9006622516556293</v>
      </c>
      <c r="H146" s="185" t="str">
        <f t="shared" si="46"/>
        <v>-</v>
      </c>
      <c r="I146" s="184">
        <v>6.785016286644951</v>
      </c>
      <c r="J146" s="185">
        <f t="shared" si="46"/>
        <v>1.8843540349893217</v>
      </c>
      <c r="K146" s="184">
        <v>6.1919642857142856</v>
      </c>
      <c r="L146" s="185">
        <f t="shared" si="47"/>
        <v>-0.59305200093066546</v>
      </c>
      <c r="M146" s="184">
        <v>5.5179856115107917</v>
      </c>
      <c r="N146" s="185">
        <f t="shared" si="48"/>
        <v>-0.67397867420349389</v>
      </c>
      <c r="O146" s="185">
        <f t="shared" si="45"/>
        <v>-2.4564552830578981</v>
      </c>
    </row>
    <row r="147" spans="1:16" x14ac:dyDescent="0.25">
      <c r="B147" s="114" t="s">
        <v>83</v>
      </c>
      <c r="C147" s="184">
        <v>9.0911392405063296</v>
      </c>
      <c r="D147" s="185">
        <v>1.4583267405063296</v>
      </c>
      <c r="E147" s="184" t="s">
        <v>227</v>
      </c>
      <c r="F147" s="185" t="str">
        <f t="shared" si="46"/>
        <v>-</v>
      </c>
      <c r="G147" s="184">
        <v>6.9013698630136986</v>
      </c>
      <c r="H147" s="185" t="str">
        <f t="shared" si="46"/>
        <v>-</v>
      </c>
      <c r="I147" s="184">
        <v>9.7128205128205121</v>
      </c>
      <c r="J147" s="185">
        <f t="shared" si="46"/>
        <v>2.8114506498068135</v>
      </c>
      <c r="K147" s="184">
        <v>8.2010582010582009</v>
      </c>
      <c r="L147" s="185">
        <f t="shared" si="47"/>
        <v>-1.5117623117623111</v>
      </c>
      <c r="M147" s="184">
        <v>7.367892976588629</v>
      </c>
      <c r="N147" s="185">
        <f t="shared" si="48"/>
        <v>-0.83316522446957197</v>
      </c>
      <c r="O147" s="185">
        <f>IFERROR(M147-C147,"-")</f>
        <v>-1.7232462639177006</v>
      </c>
    </row>
    <row r="148" spans="1:16" x14ac:dyDescent="0.25">
      <c r="B148" s="114" t="s">
        <v>85</v>
      </c>
      <c r="C148" s="184">
        <v>7.208333333333333</v>
      </c>
      <c r="D148" s="185">
        <v>-0.59412202380952372</v>
      </c>
      <c r="E148" s="184">
        <v>6.9189189189189193</v>
      </c>
      <c r="F148" s="185">
        <f t="shared" si="46"/>
        <v>-0.28941441441441373</v>
      </c>
      <c r="G148" s="184">
        <v>6.7030303030303031</v>
      </c>
      <c r="H148" s="185">
        <f t="shared" si="46"/>
        <v>-0.21588861588861619</v>
      </c>
      <c r="I148" s="184">
        <v>5.5625</v>
      </c>
      <c r="J148" s="185">
        <f t="shared" si="46"/>
        <v>-1.1405303030303031</v>
      </c>
      <c r="K148" s="184">
        <v>6.5364963503649633</v>
      </c>
      <c r="L148" s="185">
        <f t="shared" si="47"/>
        <v>0.97399635036496335</v>
      </c>
      <c r="M148" s="184">
        <v>6.5090439276485785</v>
      </c>
      <c r="N148" s="185">
        <f t="shared" si="48"/>
        <v>-2.7452422716384817E-2</v>
      </c>
      <c r="O148" s="185">
        <f>IFERROR(M148-C148,"-")</f>
        <v>-0.69928940568475451</v>
      </c>
    </row>
    <row r="149" spans="1:16" x14ac:dyDescent="0.25">
      <c r="B149" s="114" t="s">
        <v>87</v>
      </c>
      <c r="C149" s="184">
        <v>8.0995475113122168</v>
      </c>
      <c r="D149" s="185">
        <v>0.22488084464555058</v>
      </c>
      <c r="E149" s="184">
        <v>7.129032258064516</v>
      </c>
      <c r="F149" s="185">
        <f t="shared" si="46"/>
        <v>-0.97051525324770083</v>
      </c>
      <c r="G149" s="184">
        <v>6.2867132867132867</v>
      </c>
      <c r="H149" s="185">
        <f t="shared" si="46"/>
        <v>-0.84231897135122935</v>
      </c>
      <c r="I149" s="184">
        <v>4.5292792792792795</v>
      </c>
      <c r="J149" s="185">
        <f t="shared" si="46"/>
        <v>-1.7574340074340071</v>
      </c>
      <c r="K149" s="184">
        <v>6.5821325648414986</v>
      </c>
      <c r="L149" s="185">
        <f t="shared" si="47"/>
        <v>2.052853285562219</v>
      </c>
      <c r="M149" s="184">
        <v>7.1111111111111107</v>
      </c>
      <c r="N149" s="185">
        <f t="shared" si="48"/>
        <v>0.52897854626961216</v>
      </c>
      <c r="O149" s="185">
        <f t="shared" ref="O149:O151" si="49">IFERROR(M149-C149,"-")</f>
        <v>-0.98843640020110612</v>
      </c>
    </row>
    <row r="150" spans="1:16" x14ac:dyDescent="0.25">
      <c r="A150" s="120"/>
      <c r="B150" s="114" t="s">
        <v>89</v>
      </c>
      <c r="C150" s="184">
        <v>5.5096852300242132</v>
      </c>
      <c r="D150" s="185">
        <v>-1.8426123629735986</v>
      </c>
      <c r="E150" s="184">
        <v>4.0384615384615383</v>
      </c>
      <c r="F150" s="185">
        <f t="shared" si="46"/>
        <v>-1.4712236915626749</v>
      </c>
      <c r="G150" s="184">
        <v>5.345505617977528</v>
      </c>
      <c r="H150" s="185">
        <f t="shared" si="46"/>
        <v>1.3070440795159897</v>
      </c>
      <c r="I150" s="184">
        <v>3.7450628366247756</v>
      </c>
      <c r="J150" s="185">
        <f t="shared" si="46"/>
        <v>-1.6004427813527524</v>
      </c>
      <c r="K150" s="184">
        <v>5.4204724409448817</v>
      </c>
      <c r="L150" s="185">
        <f t="shared" si="47"/>
        <v>1.6754096043201061</v>
      </c>
      <c r="M150" s="184">
        <v>5.5115452930728246</v>
      </c>
      <c r="N150" s="185">
        <f t="shared" si="48"/>
        <v>9.1072852127942916E-2</v>
      </c>
      <c r="O150" s="185">
        <f t="shared" si="49"/>
        <v>1.8600630486114156E-3</v>
      </c>
    </row>
    <row r="151" spans="1:16" x14ac:dyDescent="0.25">
      <c r="B151" s="114" t="s">
        <v>91</v>
      </c>
      <c r="C151" s="184">
        <v>5.9226267880364105</v>
      </c>
      <c r="D151" s="185">
        <v>-1.4330102422110684</v>
      </c>
      <c r="E151" s="184">
        <v>6.071748878923767</v>
      </c>
      <c r="F151" s="185">
        <f t="shared" si="46"/>
        <v>0.14912209088735651</v>
      </c>
      <c r="G151" s="184">
        <v>6.3265306122448983</v>
      </c>
      <c r="H151" s="185">
        <f t="shared" si="46"/>
        <v>0.2547817333211313</v>
      </c>
      <c r="I151" s="184">
        <v>4.5094577553593949</v>
      </c>
      <c r="J151" s="185">
        <f t="shared" si="46"/>
        <v>-1.8170728568855035</v>
      </c>
      <c r="K151" s="184">
        <v>5.9460400348128806</v>
      </c>
      <c r="L151" s="185">
        <f t="shared" si="47"/>
        <v>1.4365822794534857</v>
      </c>
      <c r="M151" s="184">
        <v>6.0606860158311342</v>
      </c>
      <c r="N151" s="185">
        <f t="shared" si="48"/>
        <v>0.11464598101825363</v>
      </c>
      <c r="O151" s="185">
        <f t="shared" si="49"/>
        <v>0.13805922779472368</v>
      </c>
    </row>
    <row r="152" spans="1:16" x14ac:dyDescent="0.25">
      <c r="B152" s="114" t="s">
        <v>93</v>
      </c>
      <c r="C152" s="184">
        <v>7.9220665499124348</v>
      </c>
      <c r="D152" s="185">
        <v>0.64558940387007091</v>
      </c>
      <c r="E152" s="184">
        <v>7.1992481203007515</v>
      </c>
      <c r="F152" s="185">
        <f t="shared" si="46"/>
        <v>-0.7228184296116833</v>
      </c>
      <c r="G152" s="184">
        <v>6.7961165048543686</v>
      </c>
      <c r="H152" s="185">
        <f t="shared" si="46"/>
        <v>-0.40313161544638287</v>
      </c>
      <c r="I152" s="184">
        <v>5.8459563543003847</v>
      </c>
      <c r="J152" s="185">
        <f t="shared" si="46"/>
        <v>-0.95016015055398384</v>
      </c>
      <c r="K152" s="184">
        <v>5.5872093023255811</v>
      </c>
      <c r="L152" s="185">
        <f t="shared" si="47"/>
        <v>-0.25874705197480363</v>
      </c>
      <c r="M152" s="184"/>
      <c r="N152" s="185"/>
      <c r="O152" s="185"/>
    </row>
    <row r="153" spans="1:16" ht="15.75" x14ac:dyDescent="0.25">
      <c r="B153" s="117" t="s">
        <v>30</v>
      </c>
      <c r="C153" s="186">
        <v>7.0782309482845864</v>
      </c>
      <c r="D153" s="187">
        <v>-0.33640993569331368</v>
      </c>
      <c r="E153" s="186">
        <v>6.4958246346555324</v>
      </c>
      <c r="F153" s="187">
        <f t="shared" si="46"/>
        <v>-0.58240631362905404</v>
      </c>
      <c r="G153" s="186">
        <v>6.0640776699029129</v>
      </c>
      <c r="H153" s="187">
        <f t="shared" si="46"/>
        <v>-0.43174696475261953</v>
      </c>
      <c r="I153" s="186">
        <v>5.0042578182352075</v>
      </c>
      <c r="J153" s="187">
        <f t="shared" si="46"/>
        <v>-1.0598198516677053</v>
      </c>
      <c r="K153" s="186">
        <v>5.5490259217517304</v>
      </c>
      <c r="L153" s="187">
        <f t="shared" si="47"/>
        <v>0.54476810351652283</v>
      </c>
      <c r="M153" s="186">
        <v>5.9832019197805968</v>
      </c>
      <c r="N153" s="187">
        <v>0.4403127401879976</v>
      </c>
      <c r="O153" s="187">
        <v>-0.98475780101125565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63" t="s">
        <v>287</v>
      </c>
      <c r="C158" s="263"/>
      <c r="D158" s="263"/>
      <c r="E158" s="263"/>
      <c r="F158" s="263"/>
      <c r="G158" s="263"/>
      <c r="H158" s="263"/>
      <c r="I158" s="263"/>
      <c r="J158" s="263"/>
      <c r="K158" s="263"/>
      <c r="L158" s="263"/>
      <c r="M158" s="263"/>
      <c r="N158" s="263"/>
      <c r="O158" s="263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88" t="s">
        <v>116</v>
      </c>
      <c r="D160" s="289"/>
      <c r="E160" s="289"/>
      <c r="F160" s="289"/>
      <c r="G160" s="289"/>
      <c r="H160" s="289"/>
      <c r="I160" s="289"/>
      <c r="J160" s="289"/>
      <c r="K160" s="289"/>
      <c r="L160" s="289"/>
      <c r="M160" s="289"/>
      <c r="N160" s="289"/>
      <c r="O160" s="290"/>
    </row>
    <row r="161" spans="2:15" ht="22.5" thickTop="1" thickBot="1" x14ac:dyDescent="0.3">
      <c r="B161" s="109"/>
      <c r="C161" s="291">
        <f>2019</f>
        <v>2019</v>
      </c>
      <c r="D161" s="292"/>
      <c r="E161" s="293">
        <v>2020</v>
      </c>
      <c r="F161" s="292"/>
      <c r="G161" s="293">
        <v>2021</v>
      </c>
      <c r="H161" s="292"/>
      <c r="I161" s="293">
        <v>2022</v>
      </c>
      <c r="J161" s="292"/>
      <c r="K161" s="293">
        <v>2023</v>
      </c>
      <c r="L161" s="292"/>
      <c r="M161" s="293">
        <v>2024</v>
      </c>
      <c r="N161" s="294"/>
      <c r="O161" s="295"/>
    </row>
    <row r="162" spans="2:15" ht="16.5" thickTop="1" thickBot="1" x14ac:dyDescent="0.3">
      <c r="B162" s="85"/>
      <c r="C162" s="111" t="s">
        <v>69</v>
      </c>
      <c r="D162" s="112" t="str">
        <f>CONCATENATE("dif ",RIGHT(2019,2),"/",RIGHT(2018,2))</f>
        <v>dif 19/18</v>
      </c>
      <c r="E162" s="113" t="s">
        <v>69</v>
      </c>
      <c r="F162" s="112" t="str">
        <f>CONCATENATE("dif ",RIGHT(E161,2),"/",RIGHT(C161,2))</f>
        <v>dif 20/19</v>
      </c>
      <c r="G162" s="113" t="s">
        <v>69</v>
      </c>
      <c r="H162" s="112" t="str">
        <f>CONCATENATE("dif ",RIGHT(G161,2),"/",RIGHT(E161,2))</f>
        <v>dif 21/20</v>
      </c>
      <c r="I162" s="113" t="s">
        <v>69</v>
      </c>
      <c r="J162" s="112" t="str">
        <f>CONCATENATE("dif ",RIGHT(I161,2),"/",RIGHT(G161,2))</f>
        <v>dif 22/21</v>
      </c>
      <c r="K162" s="113" t="s">
        <v>69</v>
      </c>
      <c r="L162" s="112" t="str">
        <f>CONCATENATE("dif ",RIGHT(K161,2),"/",RIGHT(I161,2))</f>
        <v>dif 23/22</v>
      </c>
      <c r="M162" s="113" t="s">
        <v>69</v>
      </c>
      <c r="N162" s="112" t="str">
        <f>CONCATENATE("dif ",RIGHT(M161,2),"/",RIGHT(K161,2))</f>
        <v>dif 24/23</v>
      </c>
      <c r="O162" s="112" t="str">
        <f>CONCATENATE("dif ",RIGHT(M161,2),"/",RIGHT(C161,2))</f>
        <v>dif 24/19</v>
      </c>
    </row>
    <row r="163" spans="2:15" x14ac:dyDescent="0.25">
      <c r="B163" s="114" t="s">
        <v>71</v>
      </c>
      <c r="C163" s="184">
        <v>2.2374581939799332</v>
      </c>
      <c r="D163" s="185">
        <v>-5.8421955832800965E-2</v>
      </c>
      <c r="E163" s="184">
        <v>2.298342541436464</v>
      </c>
      <c r="F163" s="185">
        <f t="shared" ref="F163:J165" si="50">IFERROR(E163-C163,"-")</f>
        <v>6.0884347456530818E-2</v>
      </c>
      <c r="G163" s="184">
        <v>2.5476190476190474</v>
      </c>
      <c r="H163" s="185">
        <f t="shared" si="50"/>
        <v>0.24927650618258346</v>
      </c>
      <c r="I163" s="184">
        <v>2.341880341880342</v>
      </c>
      <c r="J163" s="185">
        <f t="shared" si="50"/>
        <v>-0.20573870573870545</v>
      </c>
      <c r="K163" s="184">
        <v>1.7729885057471264</v>
      </c>
      <c r="L163" s="185">
        <f t="shared" ref="L163:L165" si="51">IFERROR(K163-I163,"-")</f>
        <v>-0.56889183613321559</v>
      </c>
      <c r="M163" s="184">
        <v>2.7564575645756459</v>
      </c>
      <c r="N163" s="185">
        <f t="shared" ref="N163:N165" si="52">IFERROR(M163-K163,"-")</f>
        <v>0.98346905882851954</v>
      </c>
      <c r="O163" s="185">
        <f t="shared" ref="O163" si="53">IFERROR(M163-C163,"-")</f>
        <v>0.51899937059571277</v>
      </c>
    </row>
    <row r="164" spans="2:15" x14ac:dyDescent="0.25">
      <c r="B164" s="114" t="s">
        <v>73</v>
      </c>
      <c r="C164" s="184">
        <v>1.9626556016597509</v>
      </c>
      <c r="D164" s="185">
        <v>0.14214278114693046</v>
      </c>
      <c r="E164" s="184">
        <v>2.6932773109243699</v>
      </c>
      <c r="F164" s="185">
        <f t="shared" si="50"/>
        <v>0.730621709264619</v>
      </c>
      <c r="G164" s="184">
        <v>1.6551724137931034</v>
      </c>
      <c r="H164" s="185">
        <f t="shared" si="50"/>
        <v>-1.0381048971312665</v>
      </c>
      <c r="I164" s="184">
        <v>3.3383458646616542</v>
      </c>
      <c r="J164" s="185">
        <f t="shared" si="50"/>
        <v>1.6831734508685507</v>
      </c>
      <c r="K164" s="184">
        <v>2.2708333333333335</v>
      </c>
      <c r="L164" s="185">
        <f t="shared" si="51"/>
        <v>-1.0675125313283207</v>
      </c>
      <c r="M164" s="184">
        <v>1.6279069767441861</v>
      </c>
      <c r="N164" s="185">
        <f t="shared" si="52"/>
        <v>-0.64292635658914743</v>
      </c>
      <c r="O164" s="185">
        <f>IFERROR(M164-C164,"-")</f>
        <v>-0.3347486249155649</v>
      </c>
    </row>
    <row r="165" spans="2:15" x14ac:dyDescent="0.25">
      <c r="B165" s="114" t="s">
        <v>75</v>
      </c>
      <c r="C165" s="184">
        <v>2.145631067961165</v>
      </c>
      <c r="D165" s="185">
        <v>0.70025291670066081</v>
      </c>
      <c r="E165" s="184">
        <v>2.1</v>
      </c>
      <c r="F165" s="185">
        <f t="shared" si="50"/>
        <v>-4.5631067961164895E-2</v>
      </c>
      <c r="G165" s="184">
        <v>3.26056338028169</v>
      </c>
      <c r="H165" s="185">
        <f t="shared" si="50"/>
        <v>1.1605633802816899</v>
      </c>
      <c r="I165" s="184">
        <v>2.3025830258302582</v>
      </c>
      <c r="J165" s="185">
        <f t="shared" si="50"/>
        <v>-0.95798035445143181</v>
      </c>
      <c r="K165" s="184">
        <v>2.3293768545994067</v>
      </c>
      <c r="L165" s="185">
        <f t="shared" si="51"/>
        <v>2.6793828769148487E-2</v>
      </c>
      <c r="M165" s="184">
        <v>2.2954545454545454</v>
      </c>
      <c r="N165" s="185">
        <f t="shared" si="52"/>
        <v>-3.3922309144861273E-2</v>
      </c>
      <c r="O165" s="185">
        <f t="shared" ref="O165:O168" si="54">IFERROR(M165-C165,"-")</f>
        <v>0.14982347749338043</v>
      </c>
    </row>
    <row r="166" spans="2:15" x14ac:dyDescent="0.25">
      <c r="B166" s="114" t="s">
        <v>77</v>
      </c>
      <c r="C166" s="184">
        <v>2.7810945273631842</v>
      </c>
      <c r="D166" s="185">
        <v>1.3798599594619496</v>
      </c>
      <c r="E166" s="184" t="s">
        <v>227</v>
      </c>
      <c r="F166" s="185" t="str">
        <f>IFERROR(E166-C166,"-")</f>
        <v>-</v>
      </c>
      <c r="G166" s="184">
        <v>2.4761904761904763</v>
      </c>
      <c r="H166" s="185" t="str">
        <f>IFERROR(G166-E166,"-")</f>
        <v>-</v>
      </c>
      <c r="I166" s="184">
        <v>1.7475728155339805</v>
      </c>
      <c r="J166" s="185">
        <f>IFERROR(I166-G166,"-")</f>
        <v>-0.7286176606564958</v>
      </c>
      <c r="K166" s="184">
        <v>2.3777777777777778</v>
      </c>
      <c r="L166" s="185">
        <f>IFERROR(K166-I166,"-")</f>
        <v>0.6302049622437973</v>
      </c>
      <c r="M166" s="184">
        <v>2.1906976744186046</v>
      </c>
      <c r="N166" s="185">
        <f>IFERROR(M166-K166,"-")</f>
        <v>-0.18708010335917313</v>
      </c>
      <c r="O166" s="185">
        <f t="shared" si="54"/>
        <v>-0.59039685294457955</v>
      </c>
    </row>
    <row r="167" spans="2:15" x14ac:dyDescent="0.25">
      <c r="B167" s="114" t="s">
        <v>79</v>
      </c>
      <c r="C167" s="184">
        <v>3.6</v>
      </c>
      <c r="D167" s="185">
        <v>1.2147540983606557</v>
      </c>
      <c r="E167" s="184" t="s">
        <v>227</v>
      </c>
      <c r="F167" s="185" t="str">
        <f t="shared" ref="F167:J175" si="55">IFERROR(E167-C167,"-")</f>
        <v>-</v>
      </c>
      <c r="G167" s="184">
        <v>2.0104712041884816</v>
      </c>
      <c r="H167" s="185" t="str">
        <f t="shared" si="55"/>
        <v>-</v>
      </c>
      <c r="I167" s="184">
        <v>2.1685393258426968</v>
      </c>
      <c r="J167" s="185">
        <f t="shared" si="55"/>
        <v>0.15806812165421524</v>
      </c>
      <c r="K167" s="184">
        <v>1.8509316770186335</v>
      </c>
      <c r="L167" s="185">
        <f t="shared" ref="L167:L175" si="56">IFERROR(K167-I167,"-")</f>
        <v>-0.31760764882406334</v>
      </c>
      <c r="M167" s="184">
        <v>1.8714285714285714</v>
      </c>
      <c r="N167" s="185">
        <f t="shared" ref="N167:N173" si="57">IFERROR(M167-K167,"-")</f>
        <v>2.049689440993796E-2</v>
      </c>
      <c r="O167" s="185">
        <f t="shared" si="54"/>
        <v>-1.7285714285714286</v>
      </c>
    </row>
    <row r="168" spans="2:15" x14ac:dyDescent="0.25">
      <c r="B168" s="114" t="s">
        <v>81</v>
      </c>
      <c r="C168" s="184">
        <v>5.1448275862068966</v>
      </c>
      <c r="D168" s="185">
        <v>2.3243147656940759</v>
      </c>
      <c r="E168" s="184" t="s">
        <v>227</v>
      </c>
      <c r="F168" s="185" t="str">
        <f t="shared" si="55"/>
        <v>-</v>
      </c>
      <c r="G168" s="184">
        <v>2.1337209302325579</v>
      </c>
      <c r="H168" s="185" t="str">
        <f t="shared" si="55"/>
        <v>-</v>
      </c>
      <c r="I168" s="184">
        <v>2.5655737704918034</v>
      </c>
      <c r="J168" s="185">
        <f t="shared" si="55"/>
        <v>0.43185284025924542</v>
      </c>
      <c r="K168" s="184">
        <v>3.08</v>
      </c>
      <c r="L168" s="185">
        <f t="shared" si="56"/>
        <v>0.51442622950819672</v>
      </c>
      <c r="M168" s="184">
        <v>3.1714285714285713</v>
      </c>
      <c r="N168" s="185">
        <f t="shared" si="57"/>
        <v>9.1428571428571193E-2</v>
      </c>
      <c r="O168" s="185">
        <f t="shared" si="54"/>
        <v>-1.9733990147783254</v>
      </c>
    </row>
    <row r="169" spans="2:15" x14ac:dyDescent="0.25">
      <c r="B169" s="114" t="s">
        <v>83</v>
      </c>
      <c r="C169" s="184">
        <v>4.3786008230452671</v>
      </c>
      <c r="D169" s="185">
        <v>-1.1488717044272603</v>
      </c>
      <c r="E169" s="184" t="s">
        <v>227</v>
      </c>
      <c r="F169" s="185" t="str">
        <f t="shared" si="55"/>
        <v>-</v>
      </c>
      <c r="G169" s="184">
        <v>2.3461538461538463</v>
      </c>
      <c r="H169" s="185" t="str">
        <f t="shared" si="55"/>
        <v>-</v>
      </c>
      <c r="I169" s="184">
        <v>2.5481927710843375</v>
      </c>
      <c r="J169" s="185">
        <f t="shared" si="55"/>
        <v>0.20203892493049125</v>
      </c>
      <c r="K169" s="184">
        <v>2</v>
      </c>
      <c r="L169" s="185">
        <f t="shared" si="56"/>
        <v>-0.5481927710843375</v>
      </c>
      <c r="M169" s="184">
        <v>3.290909090909091</v>
      </c>
      <c r="N169" s="185">
        <f t="shared" si="57"/>
        <v>1.290909090909091</v>
      </c>
      <c r="O169" s="185">
        <f>IFERROR(M169-C169,"-")</f>
        <v>-1.0876917321361761</v>
      </c>
    </row>
    <row r="170" spans="2:15" x14ac:dyDescent="0.25">
      <c r="B170" s="114" t="s">
        <v>85</v>
      </c>
      <c r="C170" s="184">
        <v>4.4020100502512562</v>
      </c>
      <c r="D170" s="185">
        <v>-0.68709886063983294</v>
      </c>
      <c r="E170" s="184">
        <v>6.4857142857142858</v>
      </c>
      <c r="F170" s="185">
        <f t="shared" si="55"/>
        <v>2.0837042354630295</v>
      </c>
      <c r="G170" s="184">
        <v>3.07981220657277</v>
      </c>
      <c r="H170" s="185">
        <f t="shared" si="55"/>
        <v>-3.4059020791415158</v>
      </c>
      <c r="I170" s="184">
        <v>3.5762711864406778</v>
      </c>
      <c r="J170" s="185">
        <f t="shared" si="55"/>
        <v>0.49645897986790777</v>
      </c>
      <c r="K170" s="184">
        <v>3.0673076923076925</v>
      </c>
      <c r="L170" s="185">
        <f t="shared" si="56"/>
        <v>-0.50896349413298525</v>
      </c>
      <c r="M170" s="184">
        <v>4.3552631578947372</v>
      </c>
      <c r="N170" s="185">
        <f t="shared" si="57"/>
        <v>1.2879554655870447</v>
      </c>
      <c r="O170" s="185">
        <f>IFERROR(M170-C170,"-")</f>
        <v>-4.6746892356519076E-2</v>
      </c>
    </row>
    <row r="171" spans="2:15" x14ac:dyDescent="0.25">
      <c r="B171" s="114" t="s">
        <v>87</v>
      </c>
      <c r="C171" s="184">
        <v>3.116504854368932</v>
      </c>
      <c r="D171" s="185">
        <v>0.18154550477543596</v>
      </c>
      <c r="E171" s="184">
        <v>4.833333333333333</v>
      </c>
      <c r="F171" s="185">
        <f t="shared" si="55"/>
        <v>1.7168284789644011</v>
      </c>
      <c r="G171" s="184">
        <v>2.7171717171717171</v>
      </c>
      <c r="H171" s="185">
        <f t="shared" si="55"/>
        <v>-2.1161616161616159</v>
      </c>
      <c r="I171" s="184">
        <v>2.2768166089965396</v>
      </c>
      <c r="J171" s="185">
        <f t="shared" si="55"/>
        <v>-0.44035510817517753</v>
      </c>
      <c r="K171" s="184">
        <v>2.4294871794871793</v>
      </c>
      <c r="L171" s="185">
        <f t="shared" si="56"/>
        <v>0.1526705704906397</v>
      </c>
      <c r="M171" s="184">
        <v>5.2709359605911326</v>
      </c>
      <c r="N171" s="185">
        <f t="shared" si="57"/>
        <v>2.8414487811039533</v>
      </c>
      <c r="O171" s="185">
        <f t="shared" ref="O171:O173" si="58">IFERROR(M171-C171,"-")</f>
        <v>2.1544311062222006</v>
      </c>
    </row>
    <row r="172" spans="2:15" x14ac:dyDescent="0.25">
      <c r="B172" s="114" t="s">
        <v>89</v>
      </c>
      <c r="C172" s="184">
        <v>3.5368421052631578</v>
      </c>
      <c r="D172" s="185">
        <v>0.59138755980861246</v>
      </c>
      <c r="E172" s="184">
        <v>1.25</v>
      </c>
      <c r="F172" s="185">
        <f t="shared" si="55"/>
        <v>-2.2868421052631578</v>
      </c>
      <c r="G172" s="184">
        <v>1.667621776504298</v>
      </c>
      <c r="H172" s="185">
        <f t="shared" si="55"/>
        <v>0.41762177650429799</v>
      </c>
      <c r="I172" s="184">
        <v>1.8366013071895424</v>
      </c>
      <c r="J172" s="185">
        <f t="shared" si="55"/>
        <v>0.16897953068524441</v>
      </c>
      <c r="K172" s="184">
        <v>2.4305084745762713</v>
      </c>
      <c r="L172" s="185">
        <f t="shared" si="56"/>
        <v>0.59390716738672888</v>
      </c>
      <c r="M172" s="184">
        <v>2.9541666666666666</v>
      </c>
      <c r="N172" s="185">
        <f t="shared" si="57"/>
        <v>0.52365819209039532</v>
      </c>
      <c r="O172" s="185">
        <f t="shared" si="58"/>
        <v>-0.58267543859649118</v>
      </c>
    </row>
    <row r="173" spans="2:15" x14ac:dyDescent="0.25">
      <c r="B173" s="114" t="s">
        <v>91</v>
      </c>
      <c r="C173" s="184">
        <v>2.7769784172661871</v>
      </c>
      <c r="D173" s="185">
        <v>0.84642286171063152</v>
      </c>
      <c r="E173" s="184">
        <v>1.4166666666666667</v>
      </c>
      <c r="F173" s="185">
        <f t="shared" si="55"/>
        <v>-1.3603117505995204</v>
      </c>
      <c r="G173" s="184">
        <v>2.2012987012987013</v>
      </c>
      <c r="H173" s="185">
        <f t="shared" si="55"/>
        <v>0.78463203463203457</v>
      </c>
      <c r="I173" s="184">
        <v>1.94921875</v>
      </c>
      <c r="J173" s="185">
        <f t="shared" si="55"/>
        <v>-0.25207995129870131</v>
      </c>
      <c r="K173" s="184">
        <v>2.6737288135593222</v>
      </c>
      <c r="L173" s="185">
        <f t="shared" si="56"/>
        <v>0.72451006355932224</v>
      </c>
      <c r="M173" s="184">
        <v>2.6408839779005526</v>
      </c>
      <c r="N173" s="185">
        <f t="shared" si="57"/>
        <v>-3.2844835658769611E-2</v>
      </c>
      <c r="O173" s="185">
        <f t="shared" si="58"/>
        <v>-0.13609443936563448</v>
      </c>
    </row>
    <row r="174" spans="2:15" x14ac:dyDescent="0.25">
      <c r="B174" s="114" t="s">
        <v>93</v>
      </c>
      <c r="C174" s="184">
        <v>1.8879999999999999</v>
      </c>
      <c r="D174" s="185">
        <v>0.11876923076923074</v>
      </c>
      <c r="E174" s="184">
        <v>3.2307692307692308</v>
      </c>
      <c r="F174" s="185">
        <f t="shared" si="55"/>
        <v>1.3427692307692309</v>
      </c>
      <c r="G174" s="184">
        <v>2.9523809523809526</v>
      </c>
      <c r="H174" s="185">
        <f t="shared" si="55"/>
        <v>-0.27838827838827829</v>
      </c>
      <c r="I174" s="184">
        <v>2.2865013774104681</v>
      </c>
      <c r="J174" s="185">
        <f t="shared" si="55"/>
        <v>-0.66587957497048444</v>
      </c>
      <c r="K174" s="184">
        <v>1.9511400651465798</v>
      </c>
      <c r="L174" s="185">
        <f t="shared" si="56"/>
        <v>-0.33536131226388832</v>
      </c>
      <c r="M174" s="184"/>
      <c r="N174" s="185"/>
      <c r="O174" s="185"/>
    </row>
    <row r="175" spans="2:15" ht="15.75" x14ac:dyDescent="0.25">
      <c r="B175" s="117" t="s">
        <v>30</v>
      </c>
      <c r="C175" s="186">
        <v>3.1070448307410796</v>
      </c>
      <c r="D175" s="187">
        <v>0.83247016155393405</v>
      </c>
      <c r="E175" s="186">
        <v>2.7922794117647061</v>
      </c>
      <c r="F175" s="187">
        <f t="shared" si="55"/>
        <v>-0.31476541897637356</v>
      </c>
      <c r="G175" s="186">
        <v>2.3587088915956151</v>
      </c>
      <c r="H175" s="187">
        <f t="shared" si="55"/>
        <v>-0.43357052016909092</v>
      </c>
      <c r="I175" s="186">
        <v>2.3295702840495265</v>
      </c>
      <c r="J175" s="187">
        <f t="shared" si="55"/>
        <v>-2.9138607546088657E-2</v>
      </c>
      <c r="K175" s="186">
        <v>2.3059143439836847</v>
      </c>
      <c r="L175" s="187">
        <f t="shared" si="56"/>
        <v>-2.3655940065841818E-2</v>
      </c>
      <c r="M175" s="186">
        <v>2.8940242763772175</v>
      </c>
      <c r="N175" s="187">
        <v>0.54677569952712268</v>
      </c>
      <c r="O175" s="187">
        <v>-0.28695583036708161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63" t="s">
        <v>288</v>
      </c>
      <c r="C180" s="263"/>
      <c r="D180" s="263"/>
      <c r="E180" s="263"/>
      <c r="F180" s="263"/>
      <c r="G180" s="263"/>
      <c r="H180" s="263"/>
      <c r="I180" s="263"/>
      <c r="J180" s="263"/>
      <c r="K180" s="263"/>
      <c r="L180" s="263"/>
      <c r="M180" s="263"/>
      <c r="N180" s="263"/>
      <c r="O180" s="263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88" t="s">
        <v>119</v>
      </c>
      <c r="D182" s="289"/>
      <c r="E182" s="289"/>
      <c r="F182" s="289"/>
      <c r="G182" s="289"/>
      <c r="H182" s="289"/>
      <c r="I182" s="289"/>
      <c r="J182" s="289"/>
      <c r="K182" s="289"/>
      <c r="L182" s="289"/>
      <c r="M182" s="289"/>
      <c r="N182" s="289"/>
      <c r="O182" s="290"/>
    </row>
    <row r="183" spans="1:16" ht="22.5" thickTop="1" thickBot="1" x14ac:dyDescent="0.3">
      <c r="B183" s="109"/>
      <c r="C183" s="291">
        <f>2019</f>
        <v>2019</v>
      </c>
      <c r="D183" s="292"/>
      <c r="E183" s="293">
        <v>2020</v>
      </c>
      <c r="F183" s="292"/>
      <c r="G183" s="293">
        <v>2021</v>
      </c>
      <c r="H183" s="292"/>
      <c r="I183" s="293">
        <v>2022</v>
      </c>
      <c r="J183" s="292"/>
      <c r="K183" s="293">
        <v>2023</v>
      </c>
      <c r="L183" s="292"/>
      <c r="M183" s="293">
        <v>2024</v>
      </c>
      <c r="N183" s="294"/>
      <c r="O183" s="295"/>
    </row>
    <row r="184" spans="1:16" ht="16.5" thickTop="1" thickBot="1" x14ac:dyDescent="0.3">
      <c r="B184" s="85"/>
      <c r="C184" s="111" t="s">
        <v>69</v>
      </c>
      <c r="D184" s="112" t="str">
        <f>CONCATENATE("dif ",RIGHT(2019,2),"/",RIGHT(2018,2))</f>
        <v>dif 19/18</v>
      </c>
      <c r="E184" s="113" t="s">
        <v>69</v>
      </c>
      <c r="F184" s="112" t="str">
        <f>CONCATENATE("dif ",RIGHT(E183,2),"/",RIGHT(C183,2))</f>
        <v>dif 20/19</v>
      </c>
      <c r="G184" s="113" t="s">
        <v>69</v>
      </c>
      <c r="H184" s="112" t="str">
        <f>CONCATENATE("dif ",RIGHT(G183,2),"/",RIGHT(E183,2))</f>
        <v>dif 21/20</v>
      </c>
      <c r="I184" s="113" t="s">
        <v>69</v>
      </c>
      <c r="J184" s="112" t="str">
        <f>CONCATENATE("dif ",RIGHT(I183,2),"/",RIGHT(G183,2))</f>
        <v>dif 22/21</v>
      </c>
      <c r="K184" s="113" t="s">
        <v>69</v>
      </c>
      <c r="L184" s="112" t="str">
        <f>CONCATENATE("dif ",RIGHT(K183,2),"/",RIGHT(I183,2))</f>
        <v>dif 23/22</v>
      </c>
      <c r="M184" s="113" t="s">
        <v>69</v>
      </c>
      <c r="N184" s="112" t="str">
        <f>CONCATENATE("dif ",RIGHT(M183,2),"/",RIGHT(K183,2))</f>
        <v>dif 24/23</v>
      </c>
      <c r="O184" s="112" t="str">
        <f>CONCATENATE("dif ",RIGHT(M183,2),"/",RIGHT(C183,2))</f>
        <v>dif 24/19</v>
      </c>
    </row>
    <row r="185" spans="1:16" x14ac:dyDescent="0.25">
      <c r="A185" s="120"/>
      <c r="B185" s="114" t="s">
        <v>71</v>
      </c>
      <c r="C185" s="184">
        <v>7.3186813186813184</v>
      </c>
      <c r="D185" s="185">
        <v>3.3909704753078245</v>
      </c>
      <c r="E185" s="184">
        <v>3.8571428571428572</v>
      </c>
      <c r="F185" s="185">
        <f t="shared" ref="F185:J187" si="59">IFERROR(E185-C185,"-")</f>
        <v>-3.4615384615384612</v>
      </c>
      <c r="G185" s="184">
        <v>4.1111111111111107</v>
      </c>
      <c r="H185" s="185">
        <f t="shared" si="59"/>
        <v>0.25396825396825351</v>
      </c>
      <c r="I185" s="184">
        <v>4.0224719101123592</v>
      </c>
      <c r="J185" s="185">
        <f t="shared" si="59"/>
        <v>-8.8639200998751555E-2</v>
      </c>
      <c r="K185" s="184">
        <v>3.263157894736842</v>
      </c>
      <c r="L185" s="185">
        <f t="shared" ref="L185:L187" si="60">IFERROR(K185-I185,"-")</f>
        <v>-0.75931401537551713</v>
      </c>
      <c r="M185" s="184">
        <v>3.9939393939393941</v>
      </c>
      <c r="N185" s="185">
        <f t="shared" ref="N185:N187" si="61">IFERROR(M185-K185,"-")</f>
        <v>0.73078149920255209</v>
      </c>
      <c r="O185" s="185">
        <f t="shared" ref="O185" si="62">IFERROR(M185-C185,"-")</f>
        <v>-3.3247419247419243</v>
      </c>
    </row>
    <row r="186" spans="1:16" x14ac:dyDescent="0.25">
      <c r="B186" s="114" t="s">
        <v>73</v>
      </c>
      <c r="C186" s="184">
        <v>6.9557522123893802</v>
      </c>
      <c r="D186" s="185">
        <v>2.1015855457227133</v>
      </c>
      <c r="E186" s="184">
        <v>3.5</v>
      </c>
      <c r="F186" s="185">
        <f t="shared" si="59"/>
        <v>-3.4557522123893802</v>
      </c>
      <c r="G186" s="184">
        <v>2</v>
      </c>
      <c r="H186" s="185">
        <f t="shared" si="59"/>
        <v>-1.5</v>
      </c>
      <c r="I186" s="184">
        <v>2.0849056603773586</v>
      </c>
      <c r="J186" s="185">
        <f t="shared" si="59"/>
        <v>8.4905660377358583E-2</v>
      </c>
      <c r="K186" s="184">
        <v>3.7878787878787881</v>
      </c>
      <c r="L186" s="185">
        <f t="shared" si="60"/>
        <v>1.7029731275014295</v>
      </c>
      <c r="M186" s="184">
        <v>2.9772727272727271</v>
      </c>
      <c r="N186" s="185">
        <f t="shared" si="61"/>
        <v>-0.810606060606061</v>
      </c>
      <c r="O186" s="185">
        <f>IFERROR(M186-C186,"-")</f>
        <v>-3.9784794851166532</v>
      </c>
    </row>
    <row r="187" spans="1:16" x14ac:dyDescent="0.25">
      <c r="B187" s="114" t="s">
        <v>75</v>
      </c>
      <c r="C187" s="184">
        <v>9.3116883116883109</v>
      </c>
      <c r="D187" s="185">
        <v>5.728354978354977</v>
      </c>
      <c r="E187" s="184">
        <v>7</v>
      </c>
      <c r="F187" s="185">
        <f t="shared" si="59"/>
        <v>-2.3116883116883109</v>
      </c>
      <c r="G187" s="184">
        <v>1.2941176470588236</v>
      </c>
      <c r="H187" s="185">
        <f t="shared" si="59"/>
        <v>-5.7058823529411766</v>
      </c>
      <c r="I187" s="184">
        <v>3.8448275862068964</v>
      </c>
      <c r="J187" s="185">
        <f t="shared" si="59"/>
        <v>2.5507099391480725</v>
      </c>
      <c r="K187" s="184">
        <v>4.1473684210526311</v>
      </c>
      <c r="L187" s="185">
        <f t="shared" si="60"/>
        <v>0.3025408348457348</v>
      </c>
      <c r="M187" s="184">
        <v>3.2682926829268291</v>
      </c>
      <c r="N187" s="185">
        <f t="shared" si="61"/>
        <v>-0.87907573812580209</v>
      </c>
      <c r="O187" s="185">
        <f t="shared" ref="O187:O190" si="63">IFERROR(M187-C187,"-")</f>
        <v>-6.0433956287614823</v>
      </c>
    </row>
    <row r="188" spans="1:16" x14ac:dyDescent="0.25">
      <c r="B188" s="114" t="s">
        <v>77</v>
      </c>
      <c r="C188" s="184">
        <v>5.211267605633803</v>
      </c>
      <c r="D188" s="185">
        <v>0.37793427230046994</v>
      </c>
      <c r="E188" s="184" t="s">
        <v>227</v>
      </c>
      <c r="F188" s="185" t="str">
        <f>IFERROR(E188-C188,"-")</f>
        <v>-</v>
      </c>
      <c r="G188" s="184">
        <v>2.8888888888888888</v>
      </c>
      <c r="H188" s="185" t="str">
        <f>IFERROR(G188-E188,"-")</f>
        <v>-</v>
      </c>
      <c r="I188" s="184">
        <v>4.098591549295775</v>
      </c>
      <c r="J188" s="185">
        <f>IFERROR(I188-G188,"-")</f>
        <v>1.2097026604068861</v>
      </c>
      <c r="K188" s="184">
        <v>4.5074626865671643</v>
      </c>
      <c r="L188" s="185">
        <f>IFERROR(K188-I188,"-")</f>
        <v>0.40887113727138935</v>
      </c>
      <c r="M188" s="184">
        <v>5.5333333333333332</v>
      </c>
      <c r="N188" s="185">
        <f>IFERROR(M188-K188,"-")</f>
        <v>1.0258706467661689</v>
      </c>
      <c r="O188" s="185">
        <f t="shared" si="63"/>
        <v>0.32206572769953024</v>
      </c>
    </row>
    <row r="189" spans="1:16" x14ac:dyDescent="0.25">
      <c r="B189" s="114" t="s">
        <v>79</v>
      </c>
      <c r="C189" s="184">
        <v>3.967741935483871</v>
      </c>
      <c r="D189" s="185">
        <v>-1.5028462998102468</v>
      </c>
      <c r="E189" s="184" t="s">
        <v>227</v>
      </c>
      <c r="F189" s="185" t="str">
        <f t="shared" ref="F189:J197" si="64">IFERROR(E189-C189,"-")</f>
        <v>-</v>
      </c>
      <c r="G189" s="184">
        <v>2.0909090909090908</v>
      </c>
      <c r="H189" s="185" t="str">
        <f t="shared" si="64"/>
        <v>-</v>
      </c>
      <c r="I189" s="184">
        <v>5.3</v>
      </c>
      <c r="J189" s="185">
        <f t="shared" si="64"/>
        <v>3.209090909090909</v>
      </c>
      <c r="K189" s="184">
        <v>2.6585365853658538</v>
      </c>
      <c r="L189" s="185">
        <f t="shared" ref="L189:L197" si="65">IFERROR(K189-I189,"-")</f>
        <v>-2.641463414634146</v>
      </c>
      <c r="M189" s="184">
        <v>1.7142857142857142</v>
      </c>
      <c r="N189" s="185">
        <f t="shared" ref="N189:N195" si="66">IFERROR(M189-K189,"-")</f>
        <v>-0.94425087108013961</v>
      </c>
      <c r="O189" s="185">
        <f t="shared" si="63"/>
        <v>-2.2534562211981566</v>
      </c>
    </row>
    <row r="190" spans="1:16" x14ac:dyDescent="0.25">
      <c r="B190" s="114" t="s">
        <v>120</v>
      </c>
      <c r="C190" s="184">
        <v>8.3333333333333339</v>
      </c>
      <c r="D190" s="185">
        <v>2.4393939393939403</v>
      </c>
      <c r="E190" s="184" t="s">
        <v>227</v>
      </c>
      <c r="F190" s="185" t="str">
        <f t="shared" si="64"/>
        <v>-</v>
      </c>
      <c r="G190" s="184">
        <v>3.5555555555555554</v>
      </c>
      <c r="H190" s="185" t="str">
        <f t="shared" si="64"/>
        <v>-</v>
      </c>
      <c r="I190" s="184">
        <v>2.5609756097560976</v>
      </c>
      <c r="J190" s="185">
        <f t="shared" si="64"/>
        <v>-0.99457994579945774</v>
      </c>
      <c r="K190" s="184">
        <v>4.5862068965517242</v>
      </c>
      <c r="L190" s="185">
        <f t="shared" si="65"/>
        <v>2.0252312867956266</v>
      </c>
      <c r="M190" s="184">
        <v>2.7142857142857144</v>
      </c>
      <c r="N190" s="185">
        <f t="shared" si="66"/>
        <v>-1.8719211822660098</v>
      </c>
      <c r="O190" s="185">
        <f t="shared" si="63"/>
        <v>-5.6190476190476195</v>
      </c>
    </row>
    <row r="191" spans="1:16" x14ac:dyDescent="0.25">
      <c r="B191" s="114" t="s">
        <v>83</v>
      </c>
      <c r="C191" s="184">
        <v>5.4545454545454541</v>
      </c>
      <c r="D191" s="185">
        <v>-0.84545454545454568</v>
      </c>
      <c r="E191" s="184" t="s">
        <v>227</v>
      </c>
      <c r="F191" s="185" t="str">
        <f t="shared" si="64"/>
        <v>-</v>
      </c>
      <c r="G191" s="184">
        <v>3.6666666666666665</v>
      </c>
      <c r="H191" s="185" t="str">
        <f t="shared" si="64"/>
        <v>-</v>
      </c>
      <c r="I191" s="184">
        <v>1.8235294117647058</v>
      </c>
      <c r="J191" s="185">
        <f t="shared" si="64"/>
        <v>-1.8431372549019607</v>
      </c>
      <c r="K191" s="184">
        <v>4.875</v>
      </c>
      <c r="L191" s="185">
        <f t="shared" si="65"/>
        <v>3.0514705882352944</v>
      </c>
      <c r="M191" s="184">
        <v>2</v>
      </c>
      <c r="N191" s="185">
        <f t="shared" si="66"/>
        <v>-2.875</v>
      </c>
      <c r="O191" s="185">
        <f>IFERROR(M191-C191,"-")</f>
        <v>-3.4545454545454541</v>
      </c>
    </row>
    <row r="192" spans="1:16" x14ac:dyDescent="0.25">
      <c r="B192" s="114" t="s">
        <v>85</v>
      </c>
      <c r="C192" s="184">
        <v>4.4615384615384617</v>
      </c>
      <c r="D192" s="185">
        <v>-0.21846153846153804</v>
      </c>
      <c r="E192" s="184">
        <v>4.25</v>
      </c>
      <c r="F192" s="185">
        <f t="shared" si="64"/>
        <v>-0.21153846153846168</v>
      </c>
      <c r="G192" s="184">
        <v>3.8823529411764706</v>
      </c>
      <c r="H192" s="185">
        <f t="shared" si="64"/>
        <v>-0.36764705882352944</v>
      </c>
      <c r="I192" s="184">
        <v>6.520833333333333</v>
      </c>
      <c r="J192" s="185">
        <f t="shared" si="64"/>
        <v>2.6384803921568625</v>
      </c>
      <c r="K192" s="184">
        <v>4.9824561403508776</v>
      </c>
      <c r="L192" s="185">
        <f t="shared" si="65"/>
        <v>-1.5383771929824555</v>
      </c>
      <c r="M192" s="184">
        <v>7.05</v>
      </c>
      <c r="N192" s="185">
        <f t="shared" si="66"/>
        <v>2.0675438596491222</v>
      </c>
      <c r="O192" s="185">
        <f>IFERROR(M192-C192,"-")</f>
        <v>2.5884615384615381</v>
      </c>
    </row>
    <row r="193" spans="2:16" x14ac:dyDescent="0.25">
      <c r="B193" s="114" t="s">
        <v>87</v>
      </c>
      <c r="C193" s="184">
        <v>8.384615384615385</v>
      </c>
      <c r="D193" s="185">
        <v>1.4547908232118765</v>
      </c>
      <c r="E193" s="184">
        <v>1</v>
      </c>
      <c r="F193" s="185">
        <f t="shared" si="64"/>
        <v>-7.384615384615385</v>
      </c>
      <c r="G193" s="184">
        <v>6.1904761904761907</v>
      </c>
      <c r="H193" s="185">
        <f t="shared" si="64"/>
        <v>5.1904761904761907</v>
      </c>
      <c r="I193" s="184">
        <v>3.5925925925925926</v>
      </c>
      <c r="J193" s="185">
        <f t="shared" si="64"/>
        <v>-2.5978835978835981</v>
      </c>
      <c r="K193" s="184">
        <v>3.0555555555555554</v>
      </c>
      <c r="L193" s="185">
        <f t="shared" si="65"/>
        <v>-0.5370370370370372</v>
      </c>
      <c r="M193" s="184">
        <v>6.9253731343283578</v>
      </c>
      <c r="N193" s="185">
        <f t="shared" si="66"/>
        <v>3.8698175787728024</v>
      </c>
      <c r="O193" s="185">
        <f t="shared" ref="O193:O195" si="67">IFERROR(M193-C193,"-")</f>
        <v>-1.4592422502870273</v>
      </c>
    </row>
    <row r="194" spans="2:16" x14ac:dyDescent="0.25">
      <c r="B194" s="114" t="s">
        <v>89</v>
      </c>
      <c r="C194" s="184">
        <v>2.8095238095238093</v>
      </c>
      <c r="D194" s="185">
        <v>-3.9084249084249088</v>
      </c>
      <c r="E194" s="184">
        <v>6.25</v>
      </c>
      <c r="F194" s="185">
        <f t="shared" si="64"/>
        <v>3.4404761904761907</v>
      </c>
      <c r="G194" s="184">
        <v>2.1971830985915495</v>
      </c>
      <c r="H194" s="185">
        <f t="shared" si="64"/>
        <v>-4.0528169014084501</v>
      </c>
      <c r="I194" s="184">
        <v>3.8333333333333335</v>
      </c>
      <c r="J194" s="185">
        <f t="shared" si="64"/>
        <v>1.636150234741784</v>
      </c>
      <c r="K194" s="184">
        <v>2.4133333333333336</v>
      </c>
      <c r="L194" s="185">
        <f t="shared" si="65"/>
        <v>-1.42</v>
      </c>
      <c r="M194" s="184">
        <v>5.0574712643678161</v>
      </c>
      <c r="N194" s="185">
        <f t="shared" si="66"/>
        <v>2.6441379310344826</v>
      </c>
      <c r="O194" s="185">
        <f t="shared" si="67"/>
        <v>2.2479474548440068</v>
      </c>
    </row>
    <row r="195" spans="2:16" x14ac:dyDescent="0.25">
      <c r="B195" s="114" t="s">
        <v>91</v>
      </c>
      <c r="C195" s="184">
        <v>4.1917808219178081</v>
      </c>
      <c r="D195" s="185">
        <v>0.29816380064121217</v>
      </c>
      <c r="E195" s="184">
        <v>10.5</v>
      </c>
      <c r="F195" s="185">
        <f t="shared" si="64"/>
        <v>6.3082191780821919</v>
      </c>
      <c r="G195" s="184">
        <v>2.9473684210526314</v>
      </c>
      <c r="H195" s="185">
        <f t="shared" si="64"/>
        <v>-7.5526315789473681</v>
      </c>
      <c r="I195" s="184">
        <v>1.8409090909090908</v>
      </c>
      <c r="J195" s="185">
        <f t="shared" si="64"/>
        <v>-1.1064593301435406</v>
      </c>
      <c r="K195" s="184">
        <v>4.36231884057971</v>
      </c>
      <c r="L195" s="185">
        <f t="shared" si="65"/>
        <v>2.5214097496706191</v>
      </c>
      <c r="M195" s="184">
        <v>2.8571428571428572</v>
      </c>
      <c r="N195" s="185">
        <f t="shared" si="66"/>
        <v>-1.5051759834368528</v>
      </c>
      <c r="O195" s="185">
        <f t="shared" si="67"/>
        <v>-1.3346379647749509</v>
      </c>
    </row>
    <row r="196" spans="2:16" x14ac:dyDescent="0.25">
      <c r="B196" s="114" t="s">
        <v>93</v>
      </c>
      <c r="C196" s="184">
        <v>5.52</v>
      </c>
      <c r="D196" s="185">
        <v>-0.48000000000000043</v>
      </c>
      <c r="E196" s="184">
        <v>35.5</v>
      </c>
      <c r="F196" s="185">
        <f t="shared" si="64"/>
        <v>29.98</v>
      </c>
      <c r="G196" s="184">
        <v>2.7735849056603774</v>
      </c>
      <c r="H196" s="185">
        <f t="shared" si="64"/>
        <v>-32.726415094339622</v>
      </c>
      <c r="I196" s="184">
        <v>3.5396825396825395</v>
      </c>
      <c r="J196" s="185">
        <f t="shared" si="64"/>
        <v>0.76609763402216213</v>
      </c>
      <c r="K196" s="184">
        <v>2.7608695652173911</v>
      </c>
      <c r="L196" s="185">
        <f t="shared" si="65"/>
        <v>-0.77881297446514841</v>
      </c>
      <c r="M196" s="184"/>
      <c r="N196" s="185"/>
      <c r="O196" s="185"/>
    </row>
    <row r="197" spans="2:16" ht="15.75" x14ac:dyDescent="0.25">
      <c r="B197" s="117" t="s">
        <v>30</v>
      </c>
      <c r="C197" s="186">
        <v>6.2463556851311957</v>
      </c>
      <c r="D197" s="187">
        <v>1.0470039833483753</v>
      </c>
      <c r="E197" s="186">
        <v>4.7816593886462879</v>
      </c>
      <c r="F197" s="187">
        <f t="shared" si="64"/>
        <v>-1.4646962964849077</v>
      </c>
      <c r="G197" s="186">
        <v>3.0651260504201683</v>
      </c>
      <c r="H197" s="187">
        <f t="shared" si="64"/>
        <v>-1.7165333382261196</v>
      </c>
      <c r="I197" s="186">
        <v>3.4307458143074583</v>
      </c>
      <c r="J197" s="187">
        <f t="shared" si="64"/>
        <v>0.36561976388729001</v>
      </c>
      <c r="K197" s="186">
        <v>3.7066290550070522</v>
      </c>
      <c r="L197" s="187">
        <f t="shared" si="65"/>
        <v>0.27588324069959391</v>
      </c>
      <c r="M197" s="186">
        <v>4.261939218523878</v>
      </c>
      <c r="N197" s="187">
        <v>0.41428929956115512</v>
      </c>
      <c r="O197" s="187">
        <v>-2.0118883155154563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63" t="s">
        <v>289</v>
      </c>
      <c r="C202" s="263"/>
      <c r="D202" s="263"/>
      <c r="E202" s="263"/>
      <c r="F202" s="263"/>
      <c r="G202" s="263"/>
      <c r="H202" s="263"/>
      <c r="I202" s="263"/>
      <c r="J202" s="263"/>
      <c r="K202" s="263"/>
      <c r="L202" s="263"/>
      <c r="M202" s="263"/>
      <c r="N202" s="263"/>
      <c r="O202" s="263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88" t="s">
        <v>123</v>
      </c>
      <c r="D204" s="289"/>
      <c r="E204" s="289"/>
      <c r="F204" s="289"/>
      <c r="G204" s="289"/>
      <c r="H204" s="289"/>
      <c r="I204" s="289"/>
      <c r="J204" s="289"/>
      <c r="K204" s="289"/>
      <c r="L204" s="289"/>
      <c r="M204" s="289"/>
      <c r="N204" s="289"/>
      <c r="O204" s="290"/>
    </row>
    <row r="205" spans="2:16" ht="22.5" thickTop="1" thickBot="1" x14ac:dyDescent="0.3">
      <c r="B205" s="109"/>
      <c r="C205" s="291">
        <f>2019</f>
        <v>2019</v>
      </c>
      <c r="D205" s="292"/>
      <c r="E205" s="293">
        <v>2020</v>
      </c>
      <c r="F205" s="292"/>
      <c r="G205" s="293">
        <v>2021</v>
      </c>
      <c r="H205" s="292"/>
      <c r="I205" s="293">
        <v>2022</v>
      </c>
      <c r="J205" s="292"/>
      <c r="K205" s="293">
        <v>2023</v>
      </c>
      <c r="L205" s="292"/>
      <c r="M205" s="293">
        <v>2024</v>
      </c>
      <c r="N205" s="294"/>
      <c r="O205" s="295"/>
    </row>
    <row r="206" spans="2:16" ht="16.5" thickTop="1" thickBot="1" x14ac:dyDescent="0.3">
      <c r="B206" s="85"/>
      <c r="C206" s="111" t="s">
        <v>69</v>
      </c>
      <c r="D206" s="112" t="str">
        <f>CONCATENATE("dif ",RIGHT(2019,2),"/",RIGHT(2018,2))</f>
        <v>dif 19/18</v>
      </c>
      <c r="E206" s="113" t="s">
        <v>69</v>
      </c>
      <c r="F206" s="112" t="str">
        <f>CONCATENATE("dif ",RIGHT(E205,2),"/",RIGHT(C205,2))</f>
        <v>dif 20/19</v>
      </c>
      <c r="G206" s="113" t="s">
        <v>69</v>
      </c>
      <c r="H206" s="112" t="str">
        <f>CONCATENATE("dif ",RIGHT(G205,2),"/",RIGHT(E205,2))</f>
        <v>dif 21/20</v>
      </c>
      <c r="I206" s="113" t="s">
        <v>69</v>
      </c>
      <c r="J206" s="112" t="str">
        <f>CONCATENATE("dif ",RIGHT(I205,2),"/",RIGHT(G205,2))</f>
        <v>dif 22/21</v>
      </c>
      <c r="K206" s="113" t="s">
        <v>69</v>
      </c>
      <c r="L206" s="112" t="str">
        <f>CONCATENATE("dif ",RIGHT(K205,2),"/",RIGHT(I205,2))</f>
        <v>dif 23/22</v>
      </c>
      <c r="M206" s="113" t="s">
        <v>69</v>
      </c>
      <c r="N206" s="112" t="str">
        <f>CONCATENATE("dif ",RIGHT(M205,2),"/",RIGHT(K205,2))</f>
        <v>dif 24/23</v>
      </c>
      <c r="O206" s="112" t="str">
        <f>CONCATENATE("dif ",RIGHT(M205,2),"/",RIGHT(C205,2))</f>
        <v>dif 24/19</v>
      </c>
    </row>
    <row r="207" spans="2:16" x14ac:dyDescent="0.25">
      <c r="B207" s="114" t="s">
        <v>71</v>
      </c>
      <c r="C207" s="184">
        <v>3.4444444444444446</v>
      </c>
      <c r="D207" s="185">
        <v>0.79579579579579596</v>
      </c>
      <c r="E207" s="184">
        <v>3.1976744186046511</v>
      </c>
      <c r="F207" s="185">
        <f t="shared" ref="F207:J209" si="68">IFERROR(E207-C207,"-")</f>
        <v>-0.24677002583979357</v>
      </c>
      <c r="G207" s="184">
        <v>3.6428571428571428</v>
      </c>
      <c r="H207" s="185">
        <f t="shared" si="68"/>
        <v>0.44518272425249172</v>
      </c>
      <c r="I207" s="184">
        <v>4.6836734693877551</v>
      </c>
      <c r="J207" s="185">
        <f t="shared" si="68"/>
        <v>1.0408163265306123</v>
      </c>
      <c r="K207" s="184">
        <v>2.5125000000000002</v>
      </c>
      <c r="L207" s="185">
        <f t="shared" ref="L207:L209" si="69">IFERROR(K207-I207,"-")</f>
        <v>-2.1711734693877549</v>
      </c>
      <c r="M207" s="184">
        <v>3.9393939393939394</v>
      </c>
      <c r="N207" s="185">
        <f t="shared" ref="N207:N209" si="70">IFERROR(M207-K207,"-")</f>
        <v>1.4268939393939393</v>
      </c>
      <c r="O207" s="185">
        <f t="shared" ref="O207" si="71">IFERROR(M207-C207,"-")</f>
        <v>0.49494949494949481</v>
      </c>
    </row>
    <row r="208" spans="2:16" x14ac:dyDescent="0.25">
      <c r="B208" s="114" t="s">
        <v>73</v>
      </c>
      <c r="C208" s="184">
        <v>8.4590163934426226</v>
      </c>
      <c r="D208" s="185">
        <v>2.8387632288856608</v>
      </c>
      <c r="E208" s="184">
        <v>2.3858267716535435</v>
      </c>
      <c r="F208" s="185">
        <f t="shared" si="68"/>
        <v>-6.0731896217890791</v>
      </c>
      <c r="G208" s="184">
        <v>33.666666666666664</v>
      </c>
      <c r="H208" s="185">
        <f t="shared" si="68"/>
        <v>31.28083989501312</v>
      </c>
      <c r="I208" s="184">
        <v>3.073394495412844</v>
      </c>
      <c r="J208" s="185">
        <f t="shared" si="68"/>
        <v>-30.593272171253819</v>
      </c>
      <c r="K208" s="184">
        <v>2.52</v>
      </c>
      <c r="L208" s="185">
        <f t="shared" si="69"/>
        <v>-0.55339449541284402</v>
      </c>
      <c r="M208" s="184">
        <v>4.2948717948717947</v>
      </c>
      <c r="N208" s="185">
        <f t="shared" si="70"/>
        <v>1.7748717948717947</v>
      </c>
      <c r="O208" s="185">
        <f>IFERROR(M208-C208,"-")</f>
        <v>-4.1641445985708279</v>
      </c>
    </row>
    <row r="209" spans="2:16" x14ac:dyDescent="0.25">
      <c r="B209" s="114" t="s">
        <v>75</v>
      </c>
      <c r="C209" s="184">
        <v>6.34020618556701</v>
      </c>
      <c r="D209" s="185">
        <v>1.3910536431941285</v>
      </c>
      <c r="E209" s="184">
        <v>2</v>
      </c>
      <c r="F209" s="185">
        <f t="shared" si="68"/>
        <v>-4.34020618556701</v>
      </c>
      <c r="G209" s="184">
        <v>11.714285714285714</v>
      </c>
      <c r="H209" s="185">
        <f t="shared" si="68"/>
        <v>9.7142857142857135</v>
      </c>
      <c r="I209" s="184">
        <v>3.893939393939394</v>
      </c>
      <c r="J209" s="185">
        <f t="shared" si="68"/>
        <v>-7.820346320346319</v>
      </c>
      <c r="K209" s="184">
        <v>3.5217391304347827</v>
      </c>
      <c r="L209" s="185">
        <f t="shared" si="69"/>
        <v>-0.37220026350461133</v>
      </c>
      <c r="M209" s="184">
        <v>4.4060150375939848</v>
      </c>
      <c r="N209" s="185">
        <f t="shared" si="70"/>
        <v>0.88427590715920212</v>
      </c>
      <c r="O209" s="185">
        <f t="shared" ref="O209:O212" si="72">IFERROR(M209-C209,"-")</f>
        <v>-1.9341911479730252</v>
      </c>
    </row>
    <row r="210" spans="2:16" x14ac:dyDescent="0.25">
      <c r="B210" s="114" t="s">
        <v>77</v>
      </c>
      <c r="C210" s="184">
        <v>5.865384615384615</v>
      </c>
      <c r="D210" s="185">
        <v>1.3537567084078708</v>
      </c>
      <c r="E210" s="184" t="s">
        <v>227</v>
      </c>
      <c r="F210" s="185" t="str">
        <f>IFERROR(E210-C210,"-")</f>
        <v>-</v>
      </c>
      <c r="G210" s="184">
        <v>12.222222222222221</v>
      </c>
      <c r="H210" s="185" t="str">
        <f>IFERROR(G210-E210,"-")</f>
        <v>-</v>
      </c>
      <c r="I210" s="184">
        <v>3</v>
      </c>
      <c r="J210" s="185">
        <f>IFERROR(I210-G210,"-")</f>
        <v>-9.2222222222222214</v>
      </c>
      <c r="K210" s="184">
        <v>2.2131147540983607</v>
      </c>
      <c r="L210" s="185">
        <f>IFERROR(K210-I210,"-")</f>
        <v>-0.78688524590163933</v>
      </c>
      <c r="M210" s="184">
        <v>4.134615384615385</v>
      </c>
      <c r="N210" s="185">
        <f>IFERROR(M210-K210,"-")</f>
        <v>1.9215006305170244</v>
      </c>
      <c r="O210" s="185">
        <f t="shared" si="72"/>
        <v>-1.7307692307692299</v>
      </c>
    </row>
    <row r="211" spans="2:16" x14ac:dyDescent="0.25">
      <c r="B211" s="114" t="s">
        <v>79</v>
      </c>
      <c r="C211" s="184">
        <v>4.7954545454545459</v>
      </c>
      <c r="D211" s="185">
        <v>1.3089680589680595</v>
      </c>
      <c r="E211" s="184" t="s">
        <v>227</v>
      </c>
      <c r="F211" s="185" t="str">
        <f t="shared" ref="F211:J219" si="73">IFERROR(E211-C211,"-")</f>
        <v>-</v>
      </c>
      <c r="G211" s="184">
        <v>5.9545454545454541</v>
      </c>
      <c r="H211" s="185" t="str">
        <f t="shared" si="73"/>
        <v>-</v>
      </c>
      <c r="I211" s="184">
        <v>2.5192307692307692</v>
      </c>
      <c r="J211" s="185">
        <f t="shared" si="73"/>
        <v>-3.435314685314685</v>
      </c>
      <c r="K211" s="184">
        <v>4.0434782608695654</v>
      </c>
      <c r="L211" s="185">
        <f t="shared" ref="L211:L219" si="74">IFERROR(K211-I211,"-")</f>
        <v>1.5242474916387962</v>
      </c>
      <c r="M211" s="184">
        <v>5.083333333333333</v>
      </c>
      <c r="N211" s="185">
        <f t="shared" ref="N211:N217" si="75">IFERROR(M211-K211,"-")</f>
        <v>1.0398550724637676</v>
      </c>
      <c r="O211" s="185">
        <f t="shared" si="72"/>
        <v>0.28787878787878718</v>
      </c>
    </row>
    <row r="212" spans="2:16" x14ac:dyDescent="0.25">
      <c r="B212" s="114" t="s">
        <v>81</v>
      </c>
      <c r="C212" s="184">
        <v>7.5263157894736841</v>
      </c>
      <c r="D212" s="185">
        <v>2.1309669522643819</v>
      </c>
      <c r="E212" s="184" t="s">
        <v>227</v>
      </c>
      <c r="F212" s="185" t="str">
        <f t="shared" si="73"/>
        <v>-</v>
      </c>
      <c r="G212" s="184">
        <v>4</v>
      </c>
      <c r="H212" s="185" t="str">
        <f t="shared" si="73"/>
        <v>-</v>
      </c>
      <c r="I212" s="184">
        <v>3.4222222222222221</v>
      </c>
      <c r="J212" s="185">
        <f t="shared" si="73"/>
        <v>-0.57777777777777795</v>
      </c>
      <c r="K212" s="184">
        <v>3.9</v>
      </c>
      <c r="L212" s="185">
        <f t="shared" si="74"/>
        <v>0.47777777777777786</v>
      </c>
      <c r="M212" s="184">
        <v>3.0769230769230771</v>
      </c>
      <c r="N212" s="185">
        <f t="shared" si="75"/>
        <v>-0.82307692307692282</v>
      </c>
      <c r="O212" s="185">
        <f t="shared" si="72"/>
        <v>-4.4493927125506065</v>
      </c>
    </row>
    <row r="213" spans="2:16" x14ac:dyDescent="0.25">
      <c r="B213" s="114" t="s">
        <v>83</v>
      </c>
      <c r="C213" s="184">
        <v>3.6744186046511627</v>
      </c>
      <c r="D213" s="185">
        <v>-0.66600692726373056</v>
      </c>
      <c r="E213" s="184" t="s">
        <v>227</v>
      </c>
      <c r="F213" s="185" t="str">
        <f t="shared" si="73"/>
        <v>-</v>
      </c>
      <c r="G213" s="184">
        <v>5.4</v>
      </c>
      <c r="H213" s="185" t="str">
        <f t="shared" si="73"/>
        <v>-</v>
      </c>
      <c r="I213" s="184">
        <v>5.3098591549295771</v>
      </c>
      <c r="J213" s="185">
        <f t="shared" si="73"/>
        <v>-9.0140845070423303E-2</v>
      </c>
      <c r="K213" s="184">
        <v>3.0256410256410255</v>
      </c>
      <c r="L213" s="185">
        <f t="shared" si="74"/>
        <v>-2.2842181292885515</v>
      </c>
      <c r="M213" s="184">
        <v>5.6585365853658534</v>
      </c>
      <c r="N213" s="185">
        <f t="shared" si="75"/>
        <v>2.6328955597248278</v>
      </c>
      <c r="O213" s="185">
        <f>IFERROR(M213-C213,"-")</f>
        <v>1.9841179807146907</v>
      </c>
    </row>
    <row r="214" spans="2:16" x14ac:dyDescent="0.25">
      <c r="B214" s="114" t="s">
        <v>85</v>
      </c>
      <c r="C214" s="184">
        <v>5.546875</v>
      </c>
      <c r="D214" s="185">
        <v>1.0813577586206895</v>
      </c>
      <c r="E214" s="184">
        <v>12.92</v>
      </c>
      <c r="F214" s="185">
        <f t="shared" si="73"/>
        <v>7.3731249999999999</v>
      </c>
      <c r="G214" s="184">
        <v>8.7435897435897427</v>
      </c>
      <c r="H214" s="185">
        <f t="shared" si="73"/>
        <v>-4.1764102564102572</v>
      </c>
      <c r="I214" s="184">
        <v>3.2537313432835822</v>
      </c>
      <c r="J214" s="185">
        <f t="shared" si="73"/>
        <v>-5.4898584003061606</v>
      </c>
      <c r="K214" s="184">
        <v>3.84</v>
      </c>
      <c r="L214" s="185">
        <f t="shared" si="74"/>
        <v>0.5862686567164177</v>
      </c>
      <c r="M214" s="184">
        <v>4.9514563106796112</v>
      </c>
      <c r="N214" s="185">
        <f t="shared" si="75"/>
        <v>1.1114563106796114</v>
      </c>
      <c r="O214" s="185">
        <f>IFERROR(M214-C214,"-")</f>
        <v>-0.59541868932038877</v>
      </c>
    </row>
    <row r="215" spans="2:16" x14ac:dyDescent="0.25">
      <c r="B215" s="114" t="s">
        <v>87</v>
      </c>
      <c r="C215" s="184">
        <v>3.8974358974358974</v>
      </c>
      <c r="D215" s="185">
        <v>-1.466200466200466</v>
      </c>
      <c r="E215" s="184" t="s">
        <v>227</v>
      </c>
      <c r="F215" s="185" t="str">
        <f t="shared" si="73"/>
        <v>-</v>
      </c>
      <c r="G215" s="184">
        <v>4.5</v>
      </c>
      <c r="H215" s="185" t="str">
        <f t="shared" si="73"/>
        <v>-</v>
      </c>
      <c r="I215" s="184">
        <v>2.1489361702127661</v>
      </c>
      <c r="J215" s="185">
        <f t="shared" si="73"/>
        <v>-2.3510638297872339</v>
      </c>
      <c r="K215" s="184">
        <v>3.9166666666666665</v>
      </c>
      <c r="L215" s="185">
        <f t="shared" si="74"/>
        <v>1.7677304964539005</v>
      </c>
      <c r="M215" s="184">
        <v>5.662337662337662</v>
      </c>
      <c r="N215" s="185">
        <f t="shared" si="75"/>
        <v>1.7456709956709955</v>
      </c>
      <c r="O215" s="185">
        <f t="shared" ref="O215:O217" si="76">IFERROR(M215-C215,"-")</f>
        <v>1.7649017649017646</v>
      </c>
    </row>
    <row r="216" spans="2:16" x14ac:dyDescent="0.25">
      <c r="B216" s="114" t="s">
        <v>89</v>
      </c>
      <c r="C216" s="184">
        <v>4.7068965517241379</v>
      </c>
      <c r="D216" s="185">
        <v>-1.81998516870597</v>
      </c>
      <c r="E216" s="184">
        <v>4.25</v>
      </c>
      <c r="F216" s="185">
        <f t="shared" si="73"/>
        <v>-0.4568965517241379</v>
      </c>
      <c r="G216" s="184">
        <v>4.9454545454545453</v>
      </c>
      <c r="H216" s="185">
        <f t="shared" si="73"/>
        <v>0.69545454545454533</v>
      </c>
      <c r="I216" s="184">
        <v>2.6509433962264151</v>
      </c>
      <c r="J216" s="185">
        <f t="shared" si="73"/>
        <v>-2.2945111492281303</v>
      </c>
      <c r="K216" s="184">
        <v>3.2222222222222223</v>
      </c>
      <c r="L216" s="185">
        <f t="shared" si="74"/>
        <v>0.57127882599580726</v>
      </c>
      <c r="M216" s="184">
        <v>4.9494949494949498</v>
      </c>
      <c r="N216" s="185">
        <f t="shared" si="75"/>
        <v>1.7272727272727275</v>
      </c>
      <c r="O216" s="185">
        <f t="shared" si="76"/>
        <v>0.24259839777081194</v>
      </c>
    </row>
    <row r="217" spans="2:16" x14ac:dyDescent="0.25">
      <c r="B217" s="114" t="s">
        <v>91</v>
      </c>
      <c r="C217" s="184">
        <v>5.8</v>
      </c>
      <c r="D217" s="185">
        <v>4.5454545454539641E-3</v>
      </c>
      <c r="E217" s="184">
        <v>1</v>
      </c>
      <c r="F217" s="185">
        <f t="shared" si="73"/>
        <v>-4.8</v>
      </c>
      <c r="G217" s="184">
        <v>4.854838709677419</v>
      </c>
      <c r="H217" s="185">
        <f t="shared" si="73"/>
        <v>3.854838709677419</v>
      </c>
      <c r="I217" s="184">
        <v>3.4</v>
      </c>
      <c r="J217" s="185">
        <f t="shared" si="73"/>
        <v>-1.4548387096774191</v>
      </c>
      <c r="K217" s="184">
        <v>4.8137931034482762</v>
      </c>
      <c r="L217" s="185">
        <f t="shared" si="74"/>
        <v>1.4137931034482762</v>
      </c>
      <c r="M217" s="184">
        <v>3.5636363636363635</v>
      </c>
      <c r="N217" s="185">
        <f t="shared" si="75"/>
        <v>-1.2501567398119127</v>
      </c>
      <c r="O217" s="185">
        <f t="shared" si="76"/>
        <v>-2.2363636363636363</v>
      </c>
    </row>
    <row r="218" spans="2:16" x14ac:dyDescent="0.25">
      <c r="B218" s="114" t="s">
        <v>93</v>
      </c>
      <c r="C218" s="184">
        <v>1.8478260869565217</v>
      </c>
      <c r="D218" s="185">
        <v>-2.1144380639868743</v>
      </c>
      <c r="E218" s="184">
        <v>1.9565217391304348</v>
      </c>
      <c r="F218" s="185">
        <f t="shared" si="73"/>
        <v>0.10869565217391308</v>
      </c>
      <c r="G218" s="184">
        <v>5.125</v>
      </c>
      <c r="H218" s="185">
        <f t="shared" si="73"/>
        <v>3.1684782608695654</v>
      </c>
      <c r="I218" s="184">
        <v>4.306451612903226</v>
      </c>
      <c r="J218" s="185">
        <f t="shared" si="73"/>
        <v>-0.81854838709677402</v>
      </c>
      <c r="K218" s="184">
        <v>2.901098901098901</v>
      </c>
      <c r="L218" s="185">
        <f t="shared" si="74"/>
        <v>-1.405352711804325</v>
      </c>
      <c r="M218" s="184"/>
      <c r="N218" s="185"/>
      <c r="O218" s="185"/>
    </row>
    <row r="219" spans="2:16" ht="15.75" x14ac:dyDescent="0.25">
      <c r="B219" s="117" t="s">
        <v>30</v>
      </c>
      <c r="C219" s="186">
        <v>5.0793433652530782</v>
      </c>
      <c r="D219" s="187">
        <v>0.25430565786242987</v>
      </c>
      <c r="E219" s="186">
        <v>3.8098591549295775</v>
      </c>
      <c r="F219" s="187">
        <f t="shared" si="73"/>
        <v>-1.2694842103235007</v>
      </c>
      <c r="G219" s="186">
        <v>5.8116710875331563</v>
      </c>
      <c r="H219" s="187">
        <f t="shared" si="73"/>
        <v>2.0018119326035788</v>
      </c>
      <c r="I219" s="186">
        <v>3.5172811059907834</v>
      </c>
      <c r="J219" s="187">
        <f t="shared" si="73"/>
        <v>-2.2943899815423729</v>
      </c>
      <c r="K219" s="186">
        <v>3.3786057692307692</v>
      </c>
      <c r="L219" s="187">
        <f t="shared" si="74"/>
        <v>-0.1386753367600142</v>
      </c>
      <c r="M219" s="186">
        <v>4.4561224489795919</v>
      </c>
      <c r="N219" s="187">
        <v>1.0188754854168387</v>
      </c>
      <c r="O219" s="187">
        <v>-0.84022791598391144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63" t="s">
        <v>288</v>
      </c>
      <c r="C224" s="263"/>
      <c r="D224" s="263"/>
      <c r="E224" s="263"/>
      <c r="F224" s="263"/>
      <c r="G224" s="263"/>
      <c r="H224" s="263"/>
      <c r="I224" s="263"/>
      <c r="J224" s="263"/>
      <c r="K224" s="263"/>
      <c r="L224" s="263"/>
      <c r="M224" s="263"/>
      <c r="N224" s="263"/>
      <c r="O224" s="263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88" t="s">
        <v>119</v>
      </c>
      <c r="D226" s="289"/>
      <c r="E226" s="289"/>
      <c r="F226" s="289"/>
      <c r="G226" s="289"/>
      <c r="H226" s="289"/>
      <c r="I226" s="289"/>
      <c r="J226" s="289"/>
      <c r="K226" s="289"/>
      <c r="L226" s="289"/>
      <c r="M226" s="289"/>
      <c r="N226" s="289"/>
      <c r="O226" s="290"/>
    </row>
    <row r="227" spans="2:16" ht="22.5" thickTop="1" thickBot="1" x14ac:dyDescent="0.3">
      <c r="B227" s="109"/>
      <c r="C227" s="291">
        <f>2019</f>
        <v>2019</v>
      </c>
      <c r="D227" s="292"/>
      <c r="E227" s="293">
        <v>2020</v>
      </c>
      <c r="F227" s="292"/>
      <c r="G227" s="293">
        <v>2021</v>
      </c>
      <c r="H227" s="292"/>
      <c r="I227" s="293">
        <v>2022</v>
      </c>
      <c r="J227" s="292"/>
      <c r="K227" s="293">
        <v>2023</v>
      </c>
      <c r="L227" s="292"/>
      <c r="M227" s="293">
        <v>2024</v>
      </c>
      <c r="N227" s="294"/>
      <c r="O227" s="295"/>
    </row>
    <row r="228" spans="2:16" ht="16.5" thickTop="1" thickBot="1" x14ac:dyDescent="0.3">
      <c r="B228" s="85"/>
      <c r="C228" s="111" t="s">
        <v>69</v>
      </c>
      <c r="D228" s="112" t="str">
        <f>CONCATENATE("dif ",RIGHT(2019,2),"/",RIGHT(2018,2))</f>
        <v>dif 19/18</v>
      </c>
      <c r="E228" s="113" t="s">
        <v>69</v>
      </c>
      <c r="F228" s="112" t="str">
        <f>CONCATENATE("dif ",RIGHT(E227,2),"/",RIGHT(C227,2))</f>
        <v>dif 20/19</v>
      </c>
      <c r="G228" s="113" t="s">
        <v>69</v>
      </c>
      <c r="H228" s="112" t="str">
        <f>CONCATENATE("dif ",RIGHT(G227,2),"/",RIGHT(E227,2))</f>
        <v>dif 21/20</v>
      </c>
      <c r="I228" s="113" t="s">
        <v>69</v>
      </c>
      <c r="J228" s="112" t="str">
        <f>CONCATENATE("dif ",RIGHT(I227,2),"/",RIGHT(G227,2))</f>
        <v>dif 22/21</v>
      </c>
      <c r="K228" s="113" t="s">
        <v>69</v>
      </c>
      <c r="L228" s="112" t="str">
        <f>CONCATENATE("dif ",RIGHT(K227,2),"/",RIGHT(I227,2))</f>
        <v>dif 23/22</v>
      </c>
      <c r="M228" s="113" t="s">
        <v>69</v>
      </c>
      <c r="N228" s="112" t="str">
        <f>CONCATENATE("dif ",RIGHT(M227,2),"/",RIGHT(K227,2))</f>
        <v>dif 24/23</v>
      </c>
      <c r="O228" s="112" t="str">
        <f>CONCATENATE("dif ",RIGHT(M227,2),"/",RIGHT(C227,2))</f>
        <v>dif 24/19</v>
      </c>
    </row>
    <row r="229" spans="2:16" x14ac:dyDescent="0.25">
      <c r="B229" s="114" t="s">
        <v>71</v>
      </c>
      <c r="C229" s="184">
        <v>7.3186813186813184</v>
      </c>
      <c r="D229" s="185">
        <v>3.3909704753078245</v>
      </c>
      <c r="E229" s="184">
        <v>3.8571428571428572</v>
      </c>
      <c r="F229" s="185">
        <f t="shared" ref="F229:J231" si="77">IFERROR(E229-C229,"-")</f>
        <v>-3.4615384615384612</v>
      </c>
      <c r="G229" s="184">
        <v>4.1111111111111107</v>
      </c>
      <c r="H229" s="185">
        <f t="shared" si="77"/>
        <v>0.25396825396825351</v>
      </c>
      <c r="I229" s="184">
        <v>4.0224719101123592</v>
      </c>
      <c r="J229" s="185">
        <f t="shared" si="77"/>
        <v>-8.8639200998751555E-2</v>
      </c>
      <c r="K229" s="184">
        <v>3.263157894736842</v>
      </c>
      <c r="L229" s="185">
        <f t="shared" ref="L229:L231" si="78">IFERROR(K229-I229,"-")</f>
        <v>-0.75931401537551713</v>
      </c>
      <c r="M229" s="184">
        <v>3.9939393939393941</v>
      </c>
      <c r="N229" s="185">
        <f t="shared" ref="N229:N231" si="79">IFERROR(M229-K229,"-")</f>
        <v>0.73078149920255209</v>
      </c>
      <c r="O229" s="185">
        <f t="shared" ref="O229" si="80">IFERROR(M229-C229,"-")</f>
        <v>-3.3247419247419243</v>
      </c>
    </row>
    <row r="230" spans="2:16" x14ac:dyDescent="0.25">
      <c r="B230" s="114" t="s">
        <v>73</v>
      </c>
      <c r="C230" s="184">
        <v>6.9557522123893802</v>
      </c>
      <c r="D230" s="185">
        <v>2.1015855457227133</v>
      </c>
      <c r="E230" s="184">
        <v>3.5</v>
      </c>
      <c r="F230" s="185">
        <f t="shared" si="77"/>
        <v>-3.4557522123893802</v>
      </c>
      <c r="G230" s="184">
        <v>2</v>
      </c>
      <c r="H230" s="185">
        <f t="shared" si="77"/>
        <v>-1.5</v>
      </c>
      <c r="I230" s="184">
        <v>2.0849056603773586</v>
      </c>
      <c r="J230" s="185">
        <f t="shared" si="77"/>
        <v>8.4905660377358583E-2</v>
      </c>
      <c r="K230" s="184">
        <v>3.7878787878787881</v>
      </c>
      <c r="L230" s="185">
        <f t="shared" si="78"/>
        <v>1.7029731275014295</v>
      </c>
      <c r="M230" s="184">
        <v>2.9772727272727271</v>
      </c>
      <c r="N230" s="185">
        <f t="shared" si="79"/>
        <v>-0.810606060606061</v>
      </c>
      <c r="O230" s="185">
        <f>IFERROR(M230-C230,"-")</f>
        <v>-3.9784794851166532</v>
      </c>
    </row>
    <row r="231" spans="2:16" x14ac:dyDescent="0.25">
      <c r="B231" s="114" t="s">
        <v>75</v>
      </c>
      <c r="C231" s="184">
        <v>9.3116883116883109</v>
      </c>
      <c r="D231" s="185">
        <v>5.728354978354977</v>
      </c>
      <c r="E231" s="184">
        <v>7</v>
      </c>
      <c r="F231" s="185">
        <f t="shared" si="77"/>
        <v>-2.3116883116883109</v>
      </c>
      <c r="G231" s="184">
        <v>1.2941176470588236</v>
      </c>
      <c r="H231" s="185">
        <f t="shared" si="77"/>
        <v>-5.7058823529411766</v>
      </c>
      <c r="I231" s="184">
        <v>3.8448275862068964</v>
      </c>
      <c r="J231" s="185">
        <f t="shared" si="77"/>
        <v>2.5507099391480725</v>
      </c>
      <c r="K231" s="184">
        <v>4.1473684210526311</v>
      </c>
      <c r="L231" s="185">
        <f t="shared" si="78"/>
        <v>0.3025408348457348</v>
      </c>
      <c r="M231" s="184">
        <v>3.2682926829268291</v>
      </c>
      <c r="N231" s="185">
        <f t="shared" si="79"/>
        <v>-0.87907573812580209</v>
      </c>
      <c r="O231" s="185">
        <f t="shared" ref="O231:O234" si="81">IFERROR(M231-C231,"-")</f>
        <v>-6.0433956287614823</v>
      </c>
    </row>
    <row r="232" spans="2:16" x14ac:dyDescent="0.25">
      <c r="B232" s="114" t="s">
        <v>77</v>
      </c>
      <c r="C232" s="184">
        <v>5.211267605633803</v>
      </c>
      <c r="D232" s="185">
        <v>0.37793427230046994</v>
      </c>
      <c r="E232" s="184" t="s">
        <v>227</v>
      </c>
      <c r="F232" s="185" t="str">
        <f>IFERROR(E232-C232,"-")</f>
        <v>-</v>
      </c>
      <c r="G232" s="184">
        <v>2.8888888888888888</v>
      </c>
      <c r="H232" s="185" t="str">
        <f>IFERROR(G232-E232,"-")</f>
        <v>-</v>
      </c>
      <c r="I232" s="184">
        <v>4.098591549295775</v>
      </c>
      <c r="J232" s="185">
        <f>IFERROR(I232-G232,"-")</f>
        <v>1.2097026604068861</v>
      </c>
      <c r="K232" s="184">
        <v>4.5074626865671643</v>
      </c>
      <c r="L232" s="185">
        <f>IFERROR(K232-I232,"-")</f>
        <v>0.40887113727138935</v>
      </c>
      <c r="M232" s="184">
        <v>5.5333333333333332</v>
      </c>
      <c r="N232" s="185">
        <f>IFERROR(M232-K232,"-")</f>
        <v>1.0258706467661689</v>
      </c>
      <c r="O232" s="185">
        <f t="shared" si="81"/>
        <v>0.32206572769953024</v>
      </c>
    </row>
    <row r="233" spans="2:16" x14ac:dyDescent="0.25">
      <c r="B233" s="114" t="s">
        <v>79</v>
      </c>
      <c r="C233" s="184">
        <v>3.967741935483871</v>
      </c>
      <c r="D233" s="185">
        <v>-1.5028462998102468</v>
      </c>
      <c r="E233" s="184" t="s">
        <v>227</v>
      </c>
      <c r="F233" s="185" t="str">
        <f t="shared" ref="F233:J241" si="82">IFERROR(E233-C233,"-")</f>
        <v>-</v>
      </c>
      <c r="G233" s="184">
        <v>2.0909090909090908</v>
      </c>
      <c r="H233" s="185" t="str">
        <f t="shared" si="82"/>
        <v>-</v>
      </c>
      <c r="I233" s="184">
        <v>5.3</v>
      </c>
      <c r="J233" s="185">
        <f t="shared" si="82"/>
        <v>3.209090909090909</v>
      </c>
      <c r="K233" s="184">
        <v>2.6585365853658538</v>
      </c>
      <c r="L233" s="185">
        <f t="shared" ref="L233:L241" si="83">IFERROR(K233-I233,"-")</f>
        <v>-2.641463414634146</v>
      </c>
      <c r="M233" s="184">
        <v>1.7142857142857142</v>
      </c>
      <c r="N233" s="185">
        <f t="shared" ref="N233:N239" si="84">IFERROR(M233-K233,"-")</f>
        <v>-0.94425087108013961</v>
      </c>
      <c r="O233" s="185">
        <f t="shared" si="81"/>
        <v>-2.2534562211981566</v>
      </c>
    </row>
    <row r="234" spans="2:16" x14ac:dyDescent="0.25">
      <c r="B234" s="114" t="s">
        <v>81</v>
      </c>
      <c r="C234" s="184">
        <v>8.3333333333333339</v>
      </c>
      <c r="D234" s="185">
        <v>2.4393939393939403</v>
      </c>
      <c r="E234" s="184" t="s">
        <v>227</v>
      </c>
      <c r="F234" s="185" t="str">
        <f t="shared" si="82"/>
        <v>-</v>
      </c>
      <c r="G234" s="184">
        <v>3.5555555555555554</v>
      </c>
      <c r="H234" s="185" t="str">
        <f t="shared" si="82"/>
        <v>-</v>
      </c>
      <c r="I234" s="184">
        <v>2.5609756097560976</v>
      </c>
      <c r="J234" s="185">
        <f t="shared" si="82"/>
        <v>-0.99457994579945774</v>
      </c>
      <c r="K234" s="184">
        <v>4.5862068965517242</v>
      </c>
      <c r="L234" s="185">
        <f t="shared" si="83"/>
        <v>2.0252312867956266</v>
      </c>
      <c r="M234" s="184">
        <v>2.7142857142857144</v>
      </c>
      <c r="N234" s="185">
        <f t="shared" si="84"/>
        <v>-1.8719211822660098</v>
      </c>
      <c r="O234" s="185">
        <f t="shared" si="81"/>
        <v>-5.6190476190476195</v>
      </c>
    </row>
    <row r="235" spans="2:16" x14ac:dyDescent="0.25">
      <c r="B235" s="114" t="s">
        <v>83</v>
      </c>
      <c r="C235" s="184">
        <v>5.4545454545454541</v>
      </c>
      <c r="D235" s="185">
        <v>-0.84545454545454568</v>
      </c>
      <c r="E235" s="184" t="s">
        <v>227</v>
      </c>
      <c r="F235" s="185" t="str">
        <f t="shared" si="82"/>
        <v>-</v>
      </c>
      <c r="G235" s="184">
        <v>3.6666666666666665</v>
      </c>
      <c r="H235" s="185" t="str">
        <f t="shared" si="82"/>
        <v>-</v>
      </c>
      <c r="I235" s="184">
        <v>1.8235294117647058</v>
      </c>
      <c r="J235" s="185">
        <f t="shared" si="82"/>
        <v>-1.8431372549019607</v>
      </c>
      <c r="K235" s="184">
        <v>4.875</v>
      </c>
      <c r="L235" s="185">
        <f t="shared" si="83"/>
        <v>3.0514705882352944</v>
      </c>
      <c r="M235" s="184">
        <v>2</v>
      </c>
      <c r="N235" s="185">
        <f t="shared" si="84"/>
        <v>-2.875</v>
      </c>
      <c r="O235" s="185">
        <f>IFERROR(M235-C235,"-")</f>
        <v>-3.4545454545454541</v>
      </c>
    </row>
    <row r="236" spans="2:16" x14ac:dyDescent="0.25">
      <c r="B236" s="114" t="s">
        <v>85</v>
      </c>
      <c r="C236" s="184">
        <v>4.4615384615384617</v>
      </c>
      <c r="D236" s="185">
        <v>-0.21846153846153804</v>
      </c>
      <c r="E236" s="184">
        <v>4.25</v>
      </c>
      <c r="F236" s="185">
        <f t="shared" si="82"/>
        <v>-0.21153846153846168</v>
      </c>
      <c r="G236" s="184">
        <v>3.8823529411764706</v>
      </c>
      <c r="H236" s="185">
        <f t="shared" si="82"/>
        <v>-0.36764705882352944</v>
      </c>
      <c r="I236" s="184">
        <v>6.520833333333333</v>
      </c>
      <c r="J236" s="185">
        <f t="shared" si="82"/>
        <v>2.6384803921568625</v>
      </c>
      <c r="K236" s="184">
        <v>4.9824561403508776</v>
      </c>
      <c r="L236" s="185">
        <f t="shared" si="83"/>
        <v>-1.5383771929824555</v>
      </c>
      <c r="M236" s="184">
        <v>7.05</v>
      </c>
      <c r="N236" s="185">
        <f t="shared" si="84"/>
        <v>2.0675438596491222</v>
      </c>
      <c r="O236" s="185">
        <f>IFERROR(M236-C236,"-")</f>
        <v>2.5884615384615381</v>
      </c>
    </row>
    <row r="237" spans="2:16" x14ac:dyDescent="0.25">
      <c r="B237" s="114" t="s">
        <v>87</v>
      </c>
      <c r="C237" s="184">
        <v>8.384615384615385</v>
      </c>
      <c r="D237" s="185">
        <v>1.4547908232118765</v>
      </c>
      <c r="E237" s="184">
        <v>1</v>
      </c>
      <c r="F237" s="185">
        <f t="shared" si="82"/>
        <v>-7.384615384615385</v>
      </c>
      <c r="G237" s="184">
        <v>6.1904761904761907</v>
      </c>
      <c r="H237" s="185">
        <f t="shared" si="82"/>
        <v>5.1904761904761907</v>
      </c>
      <c r="I237" s="184">
        <v>3.5925925925925926</v>
      </c>
      <c r="J237" s="185">
        <f t="shared" si="82"/>
        <v>-2.5978835978835981</v>
      </c>
      <c r="K237" s="184">
        <v>3.0555555555555554</v>
      </c>
      <c r="L237" s="185">
        <f t="shared" si="83"/>
        <v>-0.5370370370370372</v>
      </c>
      <c r="M237" s="184">
        <v>6.9253731343283578</v>
      </c>
      <c r="N237" s="185">
        <f t="shared" si="84"/>
        <v>3.8698175787728024</v>
      </c>
      <c r="O237" s="185">
        <f t="shared" ref="O237:O239" si="85">IFERROR(M237-C237,"-")</f>
        <v>-1.4592422502870273</v>
      </c>
    </row>
    <row r="238" spans="2:16" x14ac:dyDescent="0.25">
      <c r="B238" s="114" t="s">
        <v>89</v>
      </c>
      <c r="C238" s="184">
        <v>2.8095238095238093</v>
      </c>
      <c r="D238" s="185">
        <v>-3.9084249084249088</v>
      </c>
      <c r="E238" s="184">
        <v>6.25</v>
      </c>
      <c r="F238" s="185">
        <f t="shared" si="82"/>
        <v>3.4404761904761907</v>
      </c>
      <c r="G238" s="184">
        <v>2.1971830985915495</v>
      </c>
      <c r="H238" s="185">
        <f t="shared" si="82"/>
        <v>-4.0528169014084501</v>
      </c>
      <c r="I238" s="184">
        <v>3.8333333333333335</v>
      </c>
      <c r="J238" s="185">
        <f t="shared" si="82"/>
        <v>1.636150234741784</v>
      </c>
      <c r="K238" s="184">
        <v>2.4133333333333336</v>
      </c>
      <c r="L238" s="185">
        <f t="shared" si="83"/>
        <v>-1.42</v>
      </c>
      <c r="M238" s="184">
        <v>5.0574712643678161</v>
      </c>
      <c r="N238" s="185">
        <f t="shared" si="84"/>
        <v>2.6441379310344826</v>
      </c>
      <c r="O238" s="185">
        <f t="shared" si="85"/>
        <v>2.2479474548440068</v>
      </c>
    </row>
    <row r="239" spans="2:16" x14ac:dyDescent="0.25">
      <c r="B239" s="114" t="s">
        <v>91</v>
      </c>
      <c r="C239" s="184">
        <v>4.1917808219178081</v>
      </c>
      <c r="D239" s="185">
        <v>0.29816380064121217</v>
      </c>
      <c r="E239" s="184">
        <v>10.5</v>
      </c>
      <c r="F239" s="185">
        <f t="shared" si="82"/>
        <v>6.3082191780821919</v>
      </c>
      <c r="G239" s="184">
        <v>2.9473684210526314</v>
      </c>
      <c r="H239" s="185">
        <f t="shared" si="82"/>
        <v>-7.5526315789473681</v>
      </c>
      <c r="I239" s="184">
        <v>1.8409090909090908</v>
      </c>
      <c r="J239" s="185">
        <f t="shared" si="82"/>
        <v>-1.1064593301435406</v>
      </c>
      <c r="K239" s="184">
        <v>4.36231884057971</v>
      </c>
      <c r="L239" s="185">
        <f t="shared" si="83"/>
        <v>2.5214097496706191</v>
      </c>
      <c r="M239" s="184">
        <v>2.8571428571428572</v>
      </c>
      <c r="N239" s="185">
        <f t="shared" si="84"/>
        <v>-1.5051759834368528</v>
      </c>
      <c r="O239" s="185">
        <f t="shared" si="85"/>
        <v>-1.3346379647749509</v>
      </c>
    </row>
    <row r="240" spans="2:16" x14ac:dyDescent="0.25">
      <c r="B240" s="114" t="s">
        <v>93</v>
      </c>
      <c r="C240" s="184">
        <v>5.52</v>
      </c>
      <c r="D240" s="185">
        <v>-0.48000000000000043</v>
      </c>
      <c r="E240" s="184">
        <v>35.5</v>
      </c>
      <c r="F240" s="185">
        <f t="shared" si="82"/>
        <v>29.98</v>
      </c>
      <c r="G240" s="184">
        <v>2.7735849056603774</v>
      </c>
      <c r="H240" s="185">
        <f t="shared" si="82"/>
        <v>-32.726415094339622</v>
      </c>
      <c r="I240" s="184">
        <v>3.5396825396825395</v>
      </c>
      <c r="J240" s="185">
        <f t="shared" si="82"/>
        <v>0.76609763402216213</v>
      </c>
      <c r="K240" s="184">
        <v>2.7608695652173911</v>
      </c>
      <c r="L240" s="185">
        <f t="shared" si="83"/>
        <v>-0.77881297446514841</v>
      </c>
      <c r="M240" s="184"/>
      <c r="N240" s="185"/>
      <c r="O240" s="185"/>
    </row>
    <row r="241" spans="2:16" ht="15.75" x14ac:dyDescent="0.25">
      <c r="B241" s="117" t="s">
        <v>30</v>
      </c>
      <c r="C241" s="186">
        <v>6.2463556851311957</v>
      </c>
      <c r="D241" s="187">
        <v>1.0470039833483753</v>
      </c>
      <c r="E241" s="186">
        <v>4.7816593886462879</v>
      </c>
      <c r="F241" s="187">
        <f t="shared" si="82"/>
        <v>-1.4646962964849077</v>
      </c>
      <c r="G241" s="186">
        <v>3.0651260504201683</v>
      </c>
      <c r="H241" s="187">
        <f t="shared" si="82"/>
        <v>-1.7165333382261196</v>
      </c>
      <c r="I241" s="186">
        <v>3.4307458143074583</v>
      </c>
      <c r="J241" s="187">
        <f t="shared" si="82"/>
        <v>0.36561976388729001</v>
      </c>
      <c r="K241" s="186">
        <v>3.7066290550070522</v>
      </c>
      <c r="L241" s="187">
        <f t="shared" si="83"/>
        <v>0.27588324069959391</v>
      </c>
      <c r="M241" s="186">
        <v>4.261939218523878</v>
      </c>
      <c r="N241" s="187">
        <v>0.41428929956115512</v>
      </c>
      <c r="O241" s="187">
        <v>-2.0118883155154563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63" t="s">
        <v>290</v>
      </c>
      <c r="C246" s="263"/>
      <c r="D246" s="263"/>
      <c r="E246" s="263"/>
      <c r="F246" s="263"/>
      <c r="G246" s="263"/>
      <c r="H246" s="263"/>
      <c r="I246" s="263"/>
      <c r="J246" s="263"/>
      <c r="K246" s="263"/>
      <c r="L246" s="263"/>
      <c r="M246" s="263"/>
      <c r="N246" s="263"/>
      <c r="O246" s="263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88" t="s">
        <v>128</v>
      </c>
      <c r="D248" s="289"/>
      <c r="E248" s="289"/>
      <c r="F248" s="289"/>
      <c r="G248" s="289"/>
      <c r="H248" s="289"/>
      <c r="I248" s="289"/>
      <c r="J248" s="289"/>
      <c r="K248" s="289"/>
      <c r="L248" s="289"/>
      <c r="M248" s="289"/>
      <c r="N248" s="289"/>
      <c r="O248" s="290"/>
    </row>
    <row r="249" spans="2:16" ht="22.5" thickTop="1" thickBot="1" x14ac:dyDescent="0.3">
      <c r="B249" s="109"/>
      <c r="C249" s="291">
        <f>2019</f>
        <v>2019</v>
      </c>
      <c r="D249" s="292"/>
      <c r="E249" s="293">
        <v>2020</v>
      </c>
      <c r="F249" s="292"/>
      <c r="G249" s="293">
        <v>2021</v>
      </c>
      <c r="H249" s="292"/>
      <c r="I249" s="293">
        <v>2022</v>
      </c>
      <c r="J249" s="292"/>
      <c r="K249" s="293">
        <v>2023</v>
      </c>
      <c r="L249" s="292"/>
      <c r="M249" s="293">
        <v>2024</v>
      </c>
      <c r="N249" s="294"/>
      <c r="O249" s="295"/>
    </row>
    <row r="250" spans="2:16" ht="16.5" thickTop="1" thickBot="1" x14ac:dyDescent="0.3">
      <c r="B250" s="85"/>
      <c r="C250" s="111" t="s">
        <v>69</v>
      </c>
      <c r="D250" s="112" t="str">
        <f>CONCATENATE("dif ",RIGHT(2019,2),"/",RIGHT(2018,2))</f>
        <v>dif 19/18</v>
      </c>
      <c r="E250" s="113" t="s">
        <v>69</v>
      </c>
      <c r="F250" s="112" t="str">
        <f>CONCATENATE("dif ",RIGHT(E249,2),"/",RIGHT(C249,2))</f>
        <v>dif 20/19</v>
      </c>
      <c r="G250" s="113" t="s">
        <v>69</v>
      </c>
      <c r="H250" s="112" t="str">
        <f>CONCATENATE("dif ",RIGHT(G249,2),"/",RIGHT(E249,2))</f>
        <v>dif 21/20</v>
      </c>
      <c r="I250" s="113" t="s">
        <v>69</v>
      </c>
      <c r="J250" s="112" t="str">
        <f>CONCATENATE("dif ",RIGHT(I249,2),"/",RIGHT(G249,2))</f>
        <v>dif 22/21</v>
      </c>
      <c r="K250" s="113" t="s">
        <v>69</v>
      </c>
      <c r="L250" s="112" t="str">
        <f>CONCATENATE("dif ",RIGHT(K249,2),"/",RIGHT(I249,2))</f>
        <v>dif 23/22</v>
      </c>
      <c r="M250" s="113" t="s">
        <v>69</v>
      </c>
      <c r="N250" s="112" t="str">
        <f>CONCATENATE("dif ",RIGHT(M249,2),"/",RIGHT(K249,2))</f>
        <v>dif 24/23</v>
      </c>
      <c r="O250" s="112" t="str">
        <f>CONCATENATE("dif ",RIGHT(M249,2),"/",RIGHT(C249,2))</f>
        <v>dif 24/19</v>
      </c>
    </row>
    <row r="251" spans="2:16" x14ac:dyDescent="0.25">
      <c r="B251" s="114" t="s">
        <v>71</v>
      </c>
      <c r="C251" s="184">
        <v>7.1263157894736846</v>
      </c>
      <c r="D251" s="185">
        <v>4.4087585375652871</v>
      </c>
      <c r="E251" s="184">
        <v>5.3414634146341466</v>
      </c>
      <c r="F251" s="185">
        <f t="shared" ref="F251:J253" si="86">IFERROR(E251-C251,"-")</f>
        <v>-1.784852374839538</v>
      </c>
      <c r="G251" s="184">
        <v>1.6666666666666667</v>
      </c>
      <c r="H251" s="185">
        <f t="shared" si="86"/>
        <v>-3.6747967479674797</v>
      </c>
      <c r="I251" s="184">
        <v>5.3076923076923075</v>
      </c>
      <c r="J251" s="185">
        <f t="shared" si="86"/>
        <v>3.6410256410256405</v>
      </c>
      <c r="K251" s="184">
        <v>2.1346153846153846</v>
      </c>
      <c r="L251" s="185">
        <f t="shared" ref="L251:L253" si="87">IFERROR(K251-I251,"-")</f>
        <v>-3.1730769230769229</v>
      </c>
      <c r="M251" s="184">
        <v>4.935483870967742</v>
      </c>
      <c r="N251" s="185">
        <f t="shared" ref="N251:N253" si="88">IFERROR(M251-K251,"-")</f>
        <v>2.8008684863523574</v>
      </c>
      <c r="O251" s="185">
        <f t="shared" ref="O251" si="89">IFERROR(M251-C251,"-")</f>
        <v>-2.1908319185059426</v>
      </c>
    </row>
    <row r="252" spans="2:16" x14ac:dyDescent="0.25">
      <c r="B252" s="114" t="s">
        <v>73</v>
      </c>
      <c r="C252" s="184">
        <v>6</v>
      </c>
      <c r="D252" s="185">
        <v>1.9855072463768115</v>
      </c>
      <c r="E252" s="184">
        <v>1.6774193548387097</v>
      </c>
      <c r="F252" s="185">
        <f t="shared" si="86"/>
        <v>-4.32258064516129</v>
      </c>
      <c r="G252" s="184" t="s">
        <v>227</v>
      </c>
      <c r="H252" s="185" t="str">
        <f t="shared" si="86"/>
        <v>-</v>
      </c>
      <c r="I252" s="184">
        <v>5.0909090909090908</v>
      </c>
      <c r="J252" s="185" t="str">
        <f t="shared" si="86"/>
        <v>-</v>
      </c>
      <c r="K252" s="184">
        <v>4.4680851063829783</v>
      </c>
      <c r="L252" s="185">
        <f t="shared" si="87"/>
        <v>-0.62282398452611254</v>
      </c>
      <c r="M252" s="184">
        <v>4.615384615384615</v>
      </c>
      <c r="N252" s="185">
        <f t="shared" si="88"/>
        <v>0.14729950900163669</v>
      </c>
      <c r="O252" s="185">
        <f>IFERROR(M252-C252,"-")</f>
        <v>-1.384615384615385</v>
      </c>
    </row>
    <row r="253" spans="2:16" x14ac:dyDescent="0.25">
      <c r="B253" s="114" t="s">
        <v>75</v>
      </c>
      <c r="C253" s="184">
        <v>3.0689655172413794</v>
      </c>
      <c r="D253" s="185">
        <v>8.3594566353188959E-3</v>
      </c>
      <c r="E253" s="184">
        <v>9.695652173913043</v>
      </c>
      <c r="F253" s="185">
        <f t="shared" si="86"/>
        <v>6.626686656671664</v>
      </c>
      <c r="G253" s="184">
        <v>1.875</v>
      </c>
      <c r="H253" s="185">
        <f t="shared" si="86"/>
        <v>-7.820652173913043</v>
      </c>
      <c r="I253" s="184">
        <v>3.7333333333333334</v>
      </c>
      <c r="J253" s="185">
        <f t="shared" si="86"/>
        <v>1.8583333333333334</v>
      </c>
      <c r="K253" s="184">
        <v>3.9375</v>
      </c>
      <c r="L253" s="185">
        <f t="shared" si="87"/>
        <v>0.20416666666666661</v>
      </c>
      <c r="M253" s="184">
        <v>4.3157894736842106</v>
      </c>
      <c r="N253" s="185">
        <f t="shared" si="88"/>
        <v>0.37828947368421062</v>
      </c>
      <c r="O253" s="185">
        <f t="shared" ref="O253:O256" si="90">IFERROR(M253-C253,"-")</f>
        <v>1.2468239564428312</v>
      </c>
    </row>
    <row r="254" spans="2:16" x14ac:dyDescent="0.25">
      <c r="B254" s="114" t="s">
        <v>77</v>
      </c>
      <c r="C254" s="184">
        <v>6.125</v>
      </c>
      <c r="D254" s="185">
        <v>2.4583333333333335</v>
      </c>
      <c r="E254" s="184" t="s">
        <v>227</v>
      </c>
      <c r="F254" s="185" t="str">
        <f>IFERROR(E254-C254,"-")</f>
        <v>-</v>
      </c>
      <c r="G254" s="184">
        <v>3.8333333333333335</v>
      </c>
      <c r="H254" s="185" t="str">
        <f>IFERROR(G254-E254,"-")</f>
        <v>-</v>
      </c>
      <c r="I254" s="184">
        <v>5.333333333333333</v>
      </c>
      <c r="J254" s="185">
        <f>IFERROR(I254-G254,"-")</f>
        <v>1.4999999999999996</v>
      </c>
      <c r="K254" s="184">
        <v>2.0714285714285716</v>
      </c>
      <c r="L254" s="185">
        <f>IFERROR(K254-I254,"-")</f>
        <v>-3.2619047619047614</v>
      </c>
      <c r="M254" s="184">
        <v>1</v>
      </c>
      <c r="N254" s="185">
        <f>IFERROR(M254-K254,"-")</f>
        <v>-1.0714285714285716</v>
      </c>
      <c r="O254" s="185">
        <f t="shared" si="90"/>
        <v>-5.125</v>
      </c>
    </row>
    <row r="255" spans="2:16" x14ac:dyDescent="0.25">
      <c r="B255" s="114" t="s">
        <v>79</v>
      </c>
      <c r="C255" s="184">
        <v>7</v>
      </c>
      <c r="D255" s="185">
        <v>4.5</v>
      </c>
      <c r="E255" s="184" t="s">
        <v>227</v>
      </c>
      <c r="F255" s="185" t="str">
        <f t="shared" ref="F255:J263" si="91">IFERROR(E255-C255,"-")</f>
        <v>-</v>
      </c>
      <c r="G255" s="184">
        <v>12.8</v>
      </c>
      <c r="H255" s="185" t="str">
        <f t="shared" si="91"/>
        <v>-</v>
      </c>
      <c r="I255" s="184">
        <v>2</v>
      </c>
      <c r="J255" s="185">
        <f t="shared" si="91"/>
        <v>-10.8</v>
      </c>
      <c r="K255" s="184">
        <v>3</v>
      </c>
      <c r="L255" s="185">
        <f t="shared" ref="L255:L263" si="92">IFERROR(K255-I255,"-")</f>
        <v>1</v>
      </c>
      <c r="M255" s="184"/>
      <c r="N255" s="185">
        <f t="shared" ref="N255:N261" si="93">IFERROR(M255-K255,"-")</f>
        <v>-3</v>
      </c>
      <c r="O255" s="185">
        <f t="shared" si="90"/>
        <v>-7</v>
      </c>
    </row>
    <row r="256" spans="2:16" x14ac:dyDescent="0.25">
      <c r="B256" s="114" t="s">
        <v>81</v>
      </c>
      <c r="C256" s="184">
        <v>2.2000000000000002</v>
      </c>
      <c r="D256" s="185">
        <v>-2.1333333333333329</v>
      </c>
      <c r="E256" s="184" t="s">
        <v>227</v>
      </c>
      <c r="F256" s="185" t="str">
        <f t="shared" si="91"/>
        <v>-</v>
      </c>
      <c r="G256" s="184">
        <v>3.7142857142857144</v>
      </c>
      <c r="H256" s="185" t="str">
        <f t="shared" si="91"/>
        <v>-</v>
      </c>
      <c r="I256" s="184" t="s">
        <v>227</v>
      </c>
      <c r="J256" s="185" t="str">
        <f t="shared" si="91"/>
        <v>-</v>
      </c>
      <c r="K256" s="184">
        <v>6</v>
      </c>
      <c r="L256" s="185" t="str">
        <f t="shared" si="92"/>
        <v>-</v>
      </c>
      <c r="M256" s="184"/>
      <c r="N256" s="185">
        <f t="shared" si="93"/>
        <v>-6</v>
      </c>
      <c r="O256" s="185">
        <f t="shared" si="90"/>
        <v>-2.2000000000000002</v>
      </c>
    </row>
    <row r="257" spans="2:16" x14ac:dyDescent="0.25">
      <c r="B257" s="114" t="s">
        <v>83</v>
      </c>
      <c r="C257" s="184">
        <v>9.25</v>
      </c>
      <c r="D257" s="185">
        <v>0.44999999999999929</v>
      </c>
      <c r="E257" s="184" t="s">
        <v>227</v>
      </c>
      <c r="F257" s="185" t="str">
        <f t="shared" si="91"/>
        <v>-</v>
      </c>
      <c r="G257" s="184">
        <v>6.1</v>
      </c>
      <c r="H257" s="185" t="str">
        <f t="shared" si="91"/>
        <v>-</v>
      </c>
      <c r="I257" s="184">
        <v>4.8461538461538458</v>
      </c>
      <c r="J257" s="185">
        <f t="shared" si="91"/>
        <v>-1.2538461538461538</v>
      </c>
      <c r="K257" s="184">
        <v>4.666666666666667</v>
      </c>
      <c r="L257" s="185">
        <f t="shared" si="92"/>
        <v>-0.17948717948717885</v>
      </c>
      <c r="M257" s="184">
        <v>8</v>
      </c>
      <c r="N257" s="185">
        <f t="shared" si="93"/>
        <v>3.333333333333333</v>
      </c>
      <c r="O257" s="185">
        <f>IFERROR(M257-C257,"-")</f>
        <v>-1.25</v>
      </c>
    </row>
    <row r="258" spans="2:16" x14ac:dyDescent="0.25">
      <c r="B258" s="114" t="s">
        <v>85</v>
      </c>
      <c r="C258" s="184">
        <v>3.1666666666666665</v>
      </c>
      <c r="D258" s="185">
        <v>-4.5833333333333339</v>
      </c>
      <c r="E258" s="184" t="s">
        <v>227</v>
      </c>
      <c r="F258" s="185" t="str">
        <f t="shared" si="91"/>
        <v>-</v>
      </c>
      <c r="G258" s="184">
        <v>10</v>
      </c>
      <c r="H258" s="185" t="str">
        <f t="shared" si="91"/>
        <v>-</v>
      </c>
      <c r="I258" s="184">
        <v>4.2</v>
      </c>
      <c r="J258" s="185">
        <f t="shared" si="91"/>
        <v>-5.8</v>
      </c>
      <c r="K258" s="184">
        <v>5.8</v>
      </c>
      <c r="L258" s="185">
        <f t="shared" si="92"/>
        <v>1.5999999999999996</v>
      </c>
      <c r="M258" s="184">
        <v>4.375</v>
      </c>
      <c r="N258" s="185">
        <f t="shared" si="93"/>
        <v>-1.4249999999999998</v>
      </c>
      <c r="O258" s="185">
        <f>IFERROR(M258-C258,"-")</f>
        <v>1.2083333333333335</v>
      </c>
    </row>
    <row r="259" spans="2:16" x14ac:dyDescent="0.25">
      <c r="B259" s="114" t="s">
        <v>87</v>
      </c>
      <c r="C259" s="184" t="s">
        <v>227</v>
      </c>
      <c r="D259" s="185" t="s">
        <v>227</v>
      </c>
      <c r="E259" s="184" t="s">
        <v>227</v>
      </c>
      <c r="F259" s="185" t="str">
        <f t="shared" si="91"/>
        <v>-</v>
      </c>
      <c r="G259" s="184" t="s">
        <v>227</v>
      </c>
      <c r="H259" s="185" t="str">
        <f t="shared" si="91"/>
        <v>-</v>
      </c>
      <c r="I259" s="184" t="s">
        <v>227</v>
      </c>
      <c r="J259" s="185" t="str">
        <f t="shared" si="91"/>
        <v>-</v>
      </c>
      <c r="K259" s="184">
        <v>4.666666666666667</v>
      </c>
      <c r="L259" s="185" t="str">
        <f t="shared" si="92"/>
        <v>-</v>
      </c>
      <c r="M259" s="184">
        <v>2.5</v>
      </c>
      <c r="N259" s="185">
        <f t="shared" si="93"/>
        <v>-2.166666666666667</v>
      </c>
      <c r="O259" s="185" t="str">
        <f t="shared" ref="O259:O261" si="94">IFERROR(M259-C259,"-")</f>
        <v>-</v>
      </c>
    </row>
    <row r="260" spans="2:16" x14ac:dyDescent="0.25">
      <c r="B260" s="114" t="s">
        <v>89</v>
      </c>
      <c r="C260" s="184">
        <v>2.25</v>
      </c>
      <c r="D260" s="185">
        <v>1.25</v>
      </c>
      <c r="E260" s="184" t="s">
        <v>227</v>
      </c>
      <c r="F260" s="185" t="str">
        <f t="shared" si="91"/>
        <v>-</v>
      </c>
      <c r="G260" s="184">
        <v>4</v>
      </c>
      <c r="H260" s="185" t="str">
        <f t="shared" si="91"/>
        <v>-</v>
      </c>
      <c r="I260" s="184">
        <v>2.125</v>
      </c>
      <c r="J260" s="185">
        <f t="shared" si="91"/>
        <v>-1.875</v>
      </c>
      <c r="K260" s="184">
        <v>1.1764705882352942</v>
      </c>
      <c r="L260" s="185">
        <f t="shared" si="92"/>
        <v>-0.94852941176470584</v>
      </c>
      <c r="M260" s="184">
        <v>5</v>
      </c>
      <c r="N260" s="185">
        <f t="shared" si="93"/>
        <v>3.8235294117647056</v>
      </c>
      <c r="O260" s="185">
        <f t="shared" si="94"/>
        <v>2.75</v>
      </c>
    </row>
    <row r="261" spans="2:16" x14ac:dyDescent="0.25">
      <c r="B261" s="114" t="s">
        <v>91</v>
      </c>
      <c r="C261" s="184">
        <v>8.2291666666666661</v>
      </c>
      <c r="D261" s="185">
        <v>-0.1743421052631593</v>
      </c>
      <c r="E261" s="184" t="s">
        <v>227</v>
      </c>
      <c r="F261" s="185" t="str">
        <f t="shared" si="91"/>
        <v>-</v>
      </c>
      <c r="G261" s="184">
        <v>3.2</v>
      </c>
      <c r="H261" s="185" t="str">
        <f t="shared" si="91"/>
        <v>-</v>
      </c>
      <c r="I261" s="184">
        <v>2.9523809523809526</v>
      </c>
      <c r="J261" s="185">
        <f t="shared" si="91"/>
        <v>-0.24761904761904763</v>
      </c>
      <c r="K261" s="184">
        <v>4.1333333333333337</v>
      </c>
      <c r="L261" s="185">
        <f t="shared" si="92"/>
        <v>1.1809523809523812</v>
      </c>
      <c r="M261" s="184">
        <v>3.4444444444444446</v>
      </c>
      <c r="N261" s="185">
        <f t="shared" si="93"/>
        <v>-0.68888888888888911</v>
      </c>
      <c r="O261" s="185">
        <f t="shared" si="94"/>
        <v>-4.7847222222222214</v>
      </c>
    </row>
    <row r="262" spans="2:16" x14ac:dyDescent="0.25">
      <c r="B262" s="114" t="s">
        <v>93</v>
      </c>
      <c r="C262" s="184">
        <v>6.558139534883721</v>
      </c>
      <c r="D262" s="185">
        <v>1.1728184339662899</v>
      </c>
      <c r="E262" s="184" t="s">
        <v>227</v>
      </c>
      <c r="F262" s="185" t="str">
        <f t="shared" si="91"/>
        <v>-</v>
      </c>
      <c r="G262" s="184">
        <v>5</v>
      </c>
      <c r="H262" s="185" t="str">
        <f t="shared" si="91"/>
        <v>-</v>
      </c>
      <c r="I262" s="184">
        <v>3.9333333333333331</v>
      </c>
      <c r="J262" s="185">
        <f t="shared" si="91"/>
        <v>-1.0666666666666669</v>
      </c>
      <c r="K262" s="184">
        <v>3.1590909090909092</v>
      </c>
      <c r="L262" s="185">
        <f t="shared" si="92"/>
        <v>-0.77424242424242395</v>
      </c>
      <c r="M262" s="184"/>
      <c r="N262" s="185"/>
      <c r="O262" s="185"/>
    </row>
    <row r="263" spans="2:16" ht="15.75" x14ac:dyDescent="0.25">
      <c r="B263" s="117" t="s">
        <v>30</v>
      </c>
      <c r="C263" s="186">
        <v>6.3451957295373669</v>
      </c>
      <c r="D263" s="187">
        <v>1.8062049038492933</v>
      </c>
      <c r="E263" s="186">
        <v>5.242647058823529</v>
      </c>
      <c r="F263" s="187">
        <f t="shared" si="91"/>
        <v>-1.1025486707138379</v>
      </c>
      <c r="G263" s="186">
        <v>4.5408163265306118</v>
      </c>
      <c r="H263" s="187">
        <f t="shared" si="91"/>
        <v>-0.70183073229291715</v>
      </c>
      <c r="I263" s="186">
        <v>4.0735294117647056</v>
      </c>
      <c r="J263" s="187">
        <f t="shared" si="91"/>
        <v>-0.46728691476590622</v>
      </c>
      <c r="K263" s="186">
        <v>3.308641975308642</v>
      </c>
      <c r="L263" s="187">
        <f t="shared" si="92"/>
        <v>-0.76488743645606361</v>
      </c>
      <c r="M263" s="186">
        <v>4.5887850467289724</v>
      </c>
      <c r="N263" s="187">
        <v>1.2470765040154044</v>
      </c>
      <c r="O263" s="187">
        <v>-1.7179376423466577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63" t="s">
        <v>291</v>
      </c>
      <c r="C268" s="263"/>
      <c r="D268" s="263"/>
      <c r="E268" s="263"/>
      <c r="F268" s="263"/>
      <c r="G268" s="263"/>
      <c r="H268" s="263"/>
      <c r="I268" s="263"/>
      <c r="J268" s="263"/>
      <c r="K268" s="263"/>
      <c r="L268" s="263"/>
      <c r="M268" s="263"/>
      <c r="N268" s="263"/>
      <c r="O268" s="263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88" t="s">
        <v>131</v>
      </c>
      <c r="D270" s="289"/>
      <c r="E270" s="289"/>
      <c r="F270" s="289"/>
      <c r="G270" s="289"/>
      <c r="H270" s="289"/>
      <c r="I270" s="289"/>
      <c r="J270" s="289"/>
      <c r="K270" s="289"/>
      <c r="L270" s="289"/>
      <c r="M270" s="289"/>
      <c r="N270" s="289"/>
      <c r="O270" s="290"/>
    </row>
    <row r="271" spans="2:16" ht="22.5" thickTop="1" thickBot="1" x14ac:dyDescent="0.3">
      <c r="B271" s="109"/>
      <c r="C271" s="291">
        <f>2019</f>
        <v>2019</v>
      </c>
      <c r="D271" s="292"/>
      <c r="E271" s="293">
        <v>2020</v>
      </c>
      <c r="F271" s="292"/>
      <c r="G271" s="293">
        <v>2021</v>
      </c>
      <c r="H271" s="292"/>
      <c r="I271" s="293">
        <v>2022</v>
      </c>
      <c r="J271" s="292"/>
      <c r="K271" s="293">
        <v>2023</v>
      </c>
      <c r="L271" s="292"/>
      <c r="M271" s="293">
        <v>2024</v>
      </c>
      <c r="N271" s="294"/>
      <c r="O271" s="295"/>
    </row>
    <row r="272" spans="2:16" ht="16.5" thickTop="1" thickBot="1" x14ac:dyDescent="0.3">
      <c r="B272" s="85"/>
      <c r="C272" s="111" t="s">
        <v>69</v>
      </c>
      <c r="D272" s="112" t="str">
        <f>CONCATENATE("dif ",RIGHT(2019,2),"/",RIGHT(2018,2))</f>
        <v>dif 19/18</v>
      </c>
      <c r="E272" s="113" t="s">
        <v>69</v>
      </c>
      <c r="F272" s="112" t="str">
        <f>CONCATENATE("dif ",RIGHT(E271,2),"/",RIGHT(C271,2))</f>
        <v>dif 20/19</v>
      </c>
      <c r="G272" s="113" t="s">
        <v>69</v>
      </c>
      <c r="H272" s="112" t="str">
        <f>CONCATENATE("dif ",RIGHT(G271,2),"/",RIGHT(E271,2))</f>
        <v>dif 21/20</v>
      </c>
      <c r="I272" s="113" t="s">
        <v>69</v>
      </c>
      <c r="J272" s="112" t="str">
        <f>CONCATENATE("dif ",RIGHT(I271,2),"/",RIGHT(G271,2))</f>
        <v>dif 22/21</v>
      </c>
      <c r="K272" s="113" t="s">
        <v>69</v>
      </c>
      <c r="L272" s="112" t="str">
        <f>CONCATENATE("dif ",RIGHT(K271,2),"/",RIGHT(I271,2))</f>
        <v>dif 23/22</v>
      </c>
      <c r="M272" s="113" t="s">
        <v>69</v>
      </c>
      <c r="N272" s="112" t="str">
        <f>CONCATENATE("dif ",RIGHT(M271,2),"/",RIGHT(K271,2))</f>
        <v>dif 24/23</v>
      </c>
      <c r="O272" s="112" t="str">
        <f>CONCATENATE("dif ",RIGHT(M271,2),"/",RIGHT(C271,2))</f>
        <v>dif 24/19</v>
      </c>
    </row>
    <row r="273" spans="2:15" x14ac:dyDescent="0.25">
      <c r="B273" s="114" t="s">
        <v>71</v>
      </c>
      <c r="C273" s="184">
        <v>8.149659863945578</v>
      </c>
      <c r="D273" s="185">
        <v>4.4029931972789118</v>
      </c>
      <c r="E273" s="184">
        <v>8.9749999999999996</v>
      </c>
      <c r="F273" s="185">
        <f t="shared" ref="F273:J275" si="95">IFERROR(E273-C273,"-")</f>
        <v>0.82534013605442169</v>
      </c>
      <c r="G273" s="184">
        <v>7</v>
      </c>
      <c r="H273" s="185">
        <f t="shared" si="95"/>
        <v>-1.9749999999999996</v>
      </c>
      <c r="I273" s="184">
        <v>2.8275862068965516</v>
      </c>
      <c r="J273" s="185">
        <f t="shared" si="95"/>
        <v>-4.1724137931034484</v>
      </c>
      <c r="K273" s="184">
        <v>2.8125</v>
      </c>
      <c r="L273" s="185">
        <f t="shared" ref="L273:L275" si="96">IFERROR(K273-I273,"-")</f>
        <v>-1.5086206896551602E-2</v>
      </c>
      <c r="M273" s="184">
        <v>3.2666666666666666</v>
      </c>
      <c r="N273" s="185">
        <f t="shared" ref="N273:N275" si="97">IFERROR(M273-K273,"-")</f>
        <v>0.45416666666666661</v>
      </c>
      <c r="O273" s="185">
        <f t="shared" ref="O273" si="98">IFERROR(M273-C273,"-")</f>
        <v>-4.8829931972789113</v>
      </c>
    </row>
    <row r="274" spans="2:15" x14ac:dyDescent="0.25">
      <c r="B274" s="114" t="s">
        <v>73</v>
      </c>
      <c r="C274" s="184">
        <v>4.3877551020408161</v>
      </c>
      <c r="D274" s="185">
        <v>2.0908801020408161</v>
      </c>
      <c r="E274" s="184">
        <v>3.8181818181818183</v>
      </c>
      <c r="F274" s="185">
        <f t="shared" si="95"/>
        <v>-0.56957328385899775</v>
      </c>
      <c r="G274" s="184" t="s">
        <v>227</v>
      </c>
      <c r="H274" s="185" t="str">
        <f t="shared" si="95"/>
        <v>-</v>
      </c>
      <c r="I274" s="184">
        <v>2.6153846153846154</v>
      </c>
      <c r="J274" s="185" t="str">
        <f t="shared" si="95"/>
        <v>-</v>
      </c>
      <c r="K274" s="184">
        <v>3.1276595744680851</v>
      </c>
      <c r="L274" s="185">
        <f t="shared" si="96"/>
        <v>0.51227495908346965</v>
      </c>
      <c r="M274" s="184">
        <v>4.3043478260869561</v>
      </c>
      <c r="N274" s="185">
        <f t="shared" si="97"/>
        <v>1.176688251618871</v>
      </c>
      <c r="O274" s="185">
        <f>IFERROR(M274-C274,"-")</f>
        <v>-8.3407275953859994E-2</v>
      </c>
    </row>
    <row r="275" spans="2:15" x14ac:dyDescent="0.25">
      <c r="B275" s="114" t="s">
        <v>75</v>
      </c>
      <c r="C275" s="184">
        <v>2.4</v>
      </c>
      <c r="D275" s="185">
        <v>-1.7428571428571433</v>
      </c>
      <c r="E275" s="184">
        <v>10.6</v>
      </c>
      <c r="F275" s="185">
        <f t="shared" si="95"/>
        <v>8.1999999999999993</v>
      </c>
      <c r="G275" s="184">
        <v>3.25</v>
      </c>
      <c r="H275" s="185">
        <f t="shared" si="95"/>
        <v>-7.35</v>
      </c>
      <c r="I275" s="184">
        <v>3.7272727272727271</v>
      </c>
      <c r="J275" s="185">
        <f t="shared" si="95"/>
        <v>0.47727272727272707</v>
      </c>
      <c r="K275" s="184">
        <v>4.166666666666667</v>
      </c>
      <c r="L275" s="185">
        <f t="shared" si="96"/>
        <v>0.43939393939393989</v>
      </c>
      <c r="M275" s="184">
        <v>2.5</v>
      </c>
      <c r="N275" s="185">
        <f t="shared" si="97"/>
        <v>-1.666666666666667</v>
      </c>
      <c r="O275" s="185">
        <f t="shared" ref="O275:O278" si="99">IFERROR(M275-C275,"-")</f>
        <v>0.10000000000000009</v>
      </c>
    </row>
    <row r="276" spans="2:15" x14ac:dyDescent="0.25">
      <c r="B276" s="114" t="s">
        <v>77</v>
      </c>
      <c r="C276" s="184">
        <v>5.4285714285714288</v>
      </c>
      <c r="D276" s="185">
        <v>2.8403361344537816</v>
      </c>
      <c r="E276" s="184" t="s">
        <v>227</v>
      </c>
      <c r="F276" s="185" t="str">
        <f>IFERROR(E276-C276,"-")</f>
        <v>-</v>
      </c>
      <c r="G276" s="184">
        <v>2</v>
      </c>
      <c r="H276" s="185" t="str">
        <f>IFERROR(G276-E276,"-")</f>
        <v>-</v>
      </c>
      <c r="I276" s="184">
        <v>1</v>
      </c>
      <c r="J276" s="185">
        <f>IFERROR(I276-G276,"-")</f>
        <v>-1</v>
      </c>
      <c r="K276" s="184">
        <v>4.1538461538461542</v>
      </c>
      <c r="L276" s="185">
        <f>IFERROR(K276-I276,"-")</f>
        <v>3.1538461538461542</v>
      </c>
      <c r="M276" s="184">
        <v>9.625</v>
      </c>
      <c r="N276" s="185">
        <f>IFERROR(M276-K276,"-")</f>
        <v>5.4711538461538458</v>
      </c>
      <c r="O276" s="185">
        <f t="shared" si="99"/>
        <v>4.1964285714285712</v>
      </c>
    </row>
    <row r="277" spans="2:15" x14ac:dyDescent="0.25">
      <c r="B277" s="114" t="s">
        <v>79</v>
      </c>
      <c r="C277" s="184">
        <v>4.1818181818181817</v>
      </c>
      <c r="D277" s="185">
        <v>0.78181818181818175</v>
      </c>
      <c r="E277" s="184" t="s">
        <v>227</v>
      </c>
      <c r="F277" s="185" t="str">
        <f t="shared" ref="F277:J285" si="100">IFERROR(E277-C277,"-")</f>
        <v>-</v>
      </c>
      <c r="G277" s="184">
        <v>9</v>
      </c>
      <c r="H277" s="185" t="str">
        <f t="shared" si="100"/>
        <v>-</v>
      </c>
      <c r="I277" s="184">
        <v>5</v>
      </c>
      <c r="J277" s="185">
        <f t="shared" si="100"/>
        <v>-4</v>
      </c>
      <c r="K277" s="184">
        <v>2</v>
      </c>
      <c r="L277" s="185">
        <f t="shared" ref="L277:L285" si="101">IFERROR(K277-I277,"-")</f>
        <v>-3</v>
      </c>
      <c r="M277" s="184"/>
      <c r="N277" s="185">
        <f t="shared" ref="N277:N283" si="102">IFERROR(M277-K277,"-")</f>
        <v>-2</v>
      </c>
      <c r="O277" s="185">
        <f t="shared" si="99"/>
        <v>-4.1818181818181817</v>
      </c>
    </row>
    <row r="278" spans="2:15" x14ac:dyDescent="0.25">
      <c r="B278" s="114" t="s">
        <v>81</v>
      </c>
      <c r="C278" s="184">
        <v>1.3888888888888888</v>
      </c>
      <c r="D278" s="185">
        <v>-2.8968253968253967</v>
      </c>
      <c r="E278" s="184" t="s">
        <v>227</v>
      </c>
      <c r="F278" s="185" t="str">
        <f t="shared" si="100"/>
        <v>-</v>
      </c>
      <c r="G278" s="184" t="s">
        <v>227</v>
      </c>
      <c r="H278" s="185" t="str">
        <f t="shared" si="100"/>
        <v>-</v>
      </c>
      <c r="I278" s="184">
        <v>1</v>
      </c>
      <c r="J278" s="185" t="str">
        <f t="shared" si="100"/>
        <v>-</v>
      </c>
      <c r="K278" s="184">
        <v>1</v>
      </c>
      <c r="L278" s="185">
        <f t="shared" si="101"/>
        <v>0</v>
      </c>
      <c r="M278" s="184">
        <v>1</v>
      </c>
      <c r="N278" s="185">
        <f t="shared" si="102"/>
        <v>0</v>
      </c>
      <c r="O278" s="185">
        <f t="shared" si="99"/>
        <v>-0.38888888888888884</v>
      </c>
    </row>
    <row r="279" spans="2:15" x14ac:dyDescent="0.25">
      <c r="B279" s="114" t="s">
        <v>83</v>
      </c>
      <c r="C279" s="184">
        <v>2.85</v>
      </c>
      <c r="D279" s="185">
        <v>-0.36052631578947381</v>
      </c>
      <c r="E279" s="184" t="s">
        <v>227</v>
      </c>
      <c r="F279" s="185" t="str">
        <f t="shared" si="100"/>
        <v>-</v>
      </c>
      <c r="G279" s="184">
        <v>5.666666666666667</v>
      </c>
      <c r="H279" s="185" t="str">
        <f t="shared" si="100"/>
        <v>-</v>
      </c>
      <c r="I279" s="184">
        <v>1.8333333333333333</v>
      </c>
      <c r="J279" s="185">
        <f t="shared" si="100"/>
        <v>-3.8333333333333339</v>
      </c>
      <c r="K279" s="184" t="s">
        <v>227</v>
      </c>
      <c r="L279" s="185" t="str">
        <f t="shared" si="101"/>
        <v>-</v>
      </c>
      <c r="M279" s="184"/>
      <c r="N279" s="185" t="str">
        <f t="shared" si="102"/>
        <v>-</v>
      </c>
      <c r="O279" s="185">
        <f>IFERROR(M279-C279,"-")</f>
        <v>-2.85</v>
      </c>
    </row>
    <row r="280" spans="2:15" x14ac:dyDescent="0.25">
      <c r="B280" s="114" t="s">
        <v>85</v>
      </c>
      <c r="C280" s="184">
        <v>3.2727272727272729</v>
      </c>
      <c r="D280" s="185">
        <v>-2.9090909090909087</v>
      </c>
      <c r="E280" s="184" t="s">
        <v>227</v>
      </c>
      <c r="F280" s="185" t="str">
        <f t="shared" si="100"/>
        <v>-</v>
      </c>
      <c r="G280" s="184">
        <v>9.5</v>
      </c>
      <c r="H280" s="185" t="str">
        <f t="shared" si="100"/>
        <v>-</v>
      </c>
      <c r="I280" s="184">
        <v>2</v>
      </c>
      <c r="J280" s="185">
        <f t="shared" si="100"/>
        <v>-7.5</v>
      </c>
      <c r="K280" s="184">
        <v>7.5</v>
      </c>
      <c r="L280" s="185">
        <f t="shared" si="101"/>
        <v>5.5</v>
      </c>
      <c r="M280" s="184">
        <v>2.1666666666666665</v>
      </c>
      <c r="N280" s="185">
        <f t="shared" si="102"/>
        <v>-5.3333333333333339</v>
      </c>
      <c r="O280" s="185">
        <f>IFERROR(M280-C280,"-")</f>
        <v>-1.1060606060606064</v>
      </c>
    </row>
    <row r="281" spans="2:15" x14ac:dyDescent="0.25">
      <c r="B281" s="114" t="s">
        <v>87</v>
      </c>
      <c r="C281" s="184">
        <v>2.5</v>
      </c>
      <c r="D281" s="185">
        <v>0.20000000000000018</v>
      </c>
      <c r="E281" s="184" t="s">
        <v>227</v>
      </c>
      <c r="F281" s="185" t="str">
        <f t="shared" si="100"/>
        <v>-</v>
      </c>
      <c r="G281" s="184">
        <v>1</v>
      </c>
      <c r="H281" s="185" t="str">
        <f t="shared" si="100"/>
        <v>-</v>
      </c>
      <c r="I281" s="184" t="s">
        <v>227</v>
      </c>
      <c r="J281" s="185" t="str">
        <f t="shared" si="100"/>
        <v>-</v>
      </c>
      <c r="K281" s="184" t="s">
        <v>227</v>
      </c>
      <c r="L281" s="185" t="str">
        <f t="shared" si="101"/>
        <v>-</v>
      </c>
      <c r="M281" s="184"/>
      <c r="N281" s="185" t="str">
        <f t="shared" si="102"/>
        <v>-</v>
      </c>
      <c r="O281" s="185">
        <f t="shared" ref="O281:O283" si="103">IFERROR(M281-C281,"-")</f>
        <v>-2.5</v>
      </c>
    </row>
    <row r="282" spans="2:15" x14ac:dyDescent="0.25">
      <c r="B282" s="114" t="s">
        <v>89</v>
      </c>
      <c r="C282" s="184">
        <v>4.45</v>
      </c>
      <c r="D282" s="185">
        <v>1.85</v>
      </c>
      <c r="E282" s="184">
        <v>1</v>
      </c>
      <c r="F282" s="185">
        <f t="shared" si="100"/>
        <v>-3.45</v>
      </c>
      <c r="G282" s="184">
        <v>2.736842105263158</v>
      </c>
      <c r="H282" s="185">
        <f t="shared" si="100"/>
        <v>1.736842105263158</v>
      </c>
      <c r="I282" s="184">
        <v>1</v>
      </c>
      <c r="J282" s="185">
        <f t="shared" si="100"/>
        <v>-1.736842105263158</v>
      </c>
      <c r="K282" s="184">
        <v>3.875</v>
      </c>
      <c r="L282" s="185">
        <f t="shared" si="101"/>
        <v>2.875</v>
      </c>
      <c r="M282" s="184">
        <v>3.25</v>
      </c>
      <c r="N282" s="185">
        <f t="shared" si="102"/>
        <v>-0.625</v>
      </c>
      <c r="O282" s="185">
        <f t="shared" si="103"/>
        <v>-1.2000000000000002</v>
      </c>
    </row>
    <row r="283" spans="2:15" x14ac:dyDescent="0.25">
      <c r="B283" s="114" t="s">
        <v>91</v>
      </c>
      <c r="C283" s="184">
        <v>4.9765625</v>
      </c>
      <c r="D283" s="185">
        <v>-1.9975754310344831</v>
      </c>
      <c r="E283" s="184">
        <v>7.5</v>
      </c>
      <c r="F283" s="185">
        <f t="shared" si="100"/>
        <v>2.5234375</v>
      </c>
      <c r="G283" s="184">
        <v>5.8148148148148149</v>
      </c>
      <c r="H283" s="185">
        <f t="shared" si="100"/>
        <v>-1.6851851851851851</v>
      </c>
      <c r="I283" s="184">
        <v>1.6</v>
      </c>
      <c r="J283" s="185">
        <f t="shared" si="100"/>
        <v>-4.2148148148148152</v>
      </c>
      <c r="K283" s="184">
        <v>3.5</v>
      </c>
      <c r="L283" s="185">
        <f t="shared" si="101"/>
        <v>1.9</v>
      </c>
      <c r="M283" s="184">
        <v>5.0909090909090908</v>
      </c>
      <c r="N283" s="185">
        <f t="shared" si="102"/>
        <v>1.5909090909090908</v>
      </c>
      <c r="O283" s="185">
        <f t="shared" si="103"/>
        <v>0.11434659090909083</v>
      </c>
    </row>
    <row r="284" spans="2:15" x14ac:dyDescent="0.25">
      <c r="B284" s="114" t="s">
        <v>93</v>
      </c>
      <c r="C284" s="184">
        <v>7.2571428571428571</v>
      </c>
      <c r="D284" s="185">
        <v>1.0571428571428569</v>
      </c>
      <c r="E284" s="184">
        <v>3.1666666666666665</v>
      </c>
      <c r="F284" s="185">
        <f t="shared" si="100"/>
        <v>-4.0904761904761902</v>
      </c>
      <c r="G284" s="184">
        <v>5.0454545454545459</v>
      </c>
      <c r="H284" s="185">
        <f t="shared" si="100"/>
        <v>1.8787878787878793</v>
      </c>
      <c r="I284" s="184">
        <v>3.9696969696969697</v>
      </c>
      <c r="J284" s="185">
        <f t="shared" si="100"/>
        <v>-1.0757575757575761</v>
      </c>
      <c r="K284" s="184">
        <v>2.7037037037037037</v>
      </c>
      <c r="L284" s="185">
        <f t="shared" si="101"/>
        <v>-1.265993265993266</v>
      </c>
      <c r="M284" s="184"/>
      <c r="N284" s="185"/>
      <c r="O284" s="185"/>
    </row>
    <row r="285" spans="2:15" ht="15.75" x14ac:dyDescent="0.25">
      <c r="B285" s="117" t="s">
        <v>30</v>
      </c>
      <c r="C285" s="186">
        <v>5.8798646362098141</v>
      </c>
      <c r="D285" s="187">
        <v>1.0171885798717861</v>
      </c>
      <c r="E285" s="186">
        <v>7.0552995391705071</v>
      </c>
      <c r="F285" s="187">
        <f t="shared" si="100"/>
        <v>1.175434902960693</v>
      </c>
      <c r="G285" s="186">
        <v>4.7472527472527473</v>
      </c>
      <c r="H285" s="187">
        <f t="shared" si="100"/>
        <v>-2.3080467919177599</v>
      </c>
      <c r="I285" s="186">
        <v>2.7320261437908497</v>
      </c>
      <c r="J285" s="187">
        <f t="shared" si="100"/>
        <v>-2.0152266034618975</v>
      </c>
      <c r="K285" s="186">
        <v>3.2564102564102564</v>
      </c>
      <c r="L285" s="187">
        <f t="shared" si="101"/>
        <v>0.52438411261940665</v>
      </c>
      <c r="M285" s="186">
        <v>4.2252252252252251</v>
      </c>
      <c r="N285" s="187">
        <v>0.8799871299871298</v>
      </c>
      <c r="O285" s="187">
        <v>-1.2271029344200075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  <mergeCell ref="B48:O48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DDF534-436B-4A12-BE4F-6C41A10E497F}">
  <sheetPr>
    <tabColor theme="4" tint="0.79998168889431442"/>
  </sheetPr>
  <dimension ref="A4:P45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89"/>
    <col min="14" max="14" width="13.5703125" style="189" bestFit="1" customWidth="1"/>
    <col min="15" max="15" width="11.140625" style="189" customWidth="1"/>
  </cols>
  <sheetData>
    <row r="4" spans="1:16" ht="48.75" customHeight="1" thickBot="1" x14ac:dyDescent="0.3">
      <c r="B4" s="263" t="s">
        <v>280</v>
      </c>
      <c r="C4" s="263"/>
      <c r="D4" s="263"/>
      <c r="E4" s="263"/>
      <c r="F4" s="263"/>
      <c r="G4" s="263"/>
      <c r="H4" s="263"/>
      <c r="I4" s="263"/>
      <c r="J4" s="263"/>
      <c r="K4" s="263"/>
      <c r="L4" s="263"/>
      <c r="M4" s="263"/>
      <c r="N4" s="263"/>
      <c r="O4" s="263"/>
      <c r="P4" s="1" t="s">
        <v>66</v>
      </c>
    </row>
    <row r="5" spans="1:16" ht="10.5" customHeight="1" thickBot="1" x14ac:dyDescent="0.3">
      <c r="B5" s="106"/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39"/>
      <c r="N5" s="39"/>
      <c r="P5" s="1" t="s">
        <v>67</v>
      </c>
    </row>
    <row r="6" spans="1:16" ht="22.5" thickTop="1" thickBot="1" x14ac:dyDescent="0.3">
      <c r="B6" s="108" t="s">
        <v>30</v>
      </c>
      <c r="C6" s="300" t="s">
        <v>132</v>
      </c>
      <c r="D6" s="301"/>
      <c r="E6" s="301"/>
      <c r="F6" s="301"/>
      <c r="G6" s="301"/>
      <c r="H6" s="301"/>
      <c r="I6" s="301"/>
      <c r="J6" s="301"/>
      <c r="K6" s="301"/>
      <c r="L6" s="301"/>
      <c r="M6" s="301"/>
      <c r="N6" s="301"/>
      <c r="O6" s="302"/>
    </row>
    <row r="7" spans="1:16" ht="22.5" thickTop="1" thickBot="1" x14ac:dyDescent="0.3">
      <c r="B7" s="109"/>
      <c r="C7" s="291">
        <v>2019</v>
      </c>
      <c r="D7" s="292"/>
      <c r="E7" s="293" t="s">
        <v>275</v>
      </c>
      <c r="F7" s="292"/>
      <c r="G7" s="293" t="s">
        <v>276</v>
      </c>
      <c r="H7" s="292"/>
      <c r="I7" s="293" t="s">
        <v>277</v>
      </c>
      <c r="J7" s="292"/>
      <c r="K7" s="293">
        <v>2023</v>
      </c>
      <c r="L7" s="292"/>
      <c r="M7" s="293">
        <v>2024</v>
      </c>
      <c r="N7" s="294"/>
      <c r="O7" s="295"/>
    </row>
    <row r="8" spans="1:16" ht="16.5" thickTop="1" thickBot="1" x14ac:dyDescent="0.3">
      <c r="B8" s="85"/>
      <c r="C8" s="111" t="s">
        <v>69</v>
      </c>
      <c r="D8" s="112" t="str">
        <f>CONCATENATE("def ",RIGHT(C7,2),"/",RIGHT(C7-1,2))</f>
        <v>def 19/18</v>
      </c>
      <c r="E8" s="113" t="s">
        <v>69</v>
      </c>
      <c r="F8" s="112" t="str">
        <f>CONCATENATE("def ",RIGHT(E7,2),"/",RIGHT(C7,2))</f>
        <v>def 20/19</v>
      </c>
      <c r="G8" s="113" t="s">
        <v>69</v>
      </c>
      <c r="H8" s="112" t="str">
        <f>CONCATENATE("def ",RIGHT(G7,2),"/",RIGHT(E7,2))</f>
        <v>def 21/20</v>
      </c>
      <c r="I8" s="113" t="s">
        <v>69</v>
      </c>
      <c r="J8" s="112" t="str">
        <f>CONCATENATE("def ",RIGHT(I7,2),"/",RIGHT(G7,2))</f>
        <v>def 22/21</v>
      </c>
      <c r="K8" s="113" t="s">
        <v>69</v>
      </c>
      <c r="L8" s="112" t="str">
        <f>CONCATENATE("def ",RIGHT(K7,2),"/",RIGHT(I7,2))</f>
        <v>def 23/22</v>
      </c>
      <c r="M8" s="113" t="s">
        <v>69</v>
      </c>
      <c r="N8" s="112" t="str">
        <f>CONCATENATE("def ",RIGHT(M7,2),"/",RIGHT(K7,2))</f>
        <v>def 24/23</v>
      </c>
      <c r="O8" s="112" t="str">
        <f>CONCATENATE("def ",RIGHT(M7,2),"/",RIGHT(C7,2))</f>
        <v>def 24/19</v>
      </c>
    </row>
    <row r="9" spans="1:16" x14ac:dyDescent="0.25">
      <c r="A9" s="1" t="s">
        <v>70</v>
      </c>
      <c r="B9" s="114" t="s">
        <v>71</v>
      </c>
      <c r="C9" s="184">
        <v>4.8966135458167335</v>
      </c>
      <c r="D9" s="185">
        <v>-0.56901638431623969</v>
      </c>
      <c r="E9" s="184">
        <v>5.5707472178060415</v>
      </c>
      <c r="F9" s="185">
        <f t="shared" ref="F9:J21" si="0">IFERROR(E9-C9,"-")</f>
        <v>0.67413367198930807</v>
      </c>
      <c r="G9" s="184">
        <v>4.9664429530201346</v>
      </c>
      <c r="H9" s="185">
        <f t="shared" si="0"/>
        <v>-0.60430426478590693</v>
      </c>
      <c r="I9" s="184">
        <v>5.4319157237612172</v>
      </c>
      <c r="J9" s="185">
        <f t="shared" si="0"/>
        <v>0.46547277074108262</v>
      </c>
      <c r="K9" s="184">
        <v>2.6000578368999423</v>
      </c>
      <c r="L9" s="185">
        <f t="shared" ref="L9:L21" si="1">IFERROR(K9-I9,"-")</f>
        <v>-2.8318578868612749</v>
      </c>
      <c r="M9" s="184">
        <v>4.758042895442359</v>
      </c>
      <c r="N9" s="185">
        <f t="shared" ref="N9:N14" si="2">IFERROR(M9-K9,"-")</f>
        <v>2.1579850585424167</v>
      </c>
      <c r="O9" s="185">
        <f>IFERROR(M9-C9,"-")</f>
        <v>-0.13857065037437444</v>
      </c>
    </row>
    <row r="10" spans="1:16" x14ac:dyDescent="0.25">
      <c r="A10" s="1" t="s">
        <v>72</v>
      </c>
      <c r="B10" s="114" t="s">
        <v>73</v>
      </c>
      <c r="C10" s="184">
        <v>5.2589262099973553</v>
      </c>
      <c r="D10" s="185">
        <v>-0.11349266905869193</v>
      </c>
      <c r="E10" s="184">
        <v>4.3991796200345421</v>
      </c>
      <c r="F10" s="185">
        <f t="shared" si="0"/>
        <v>-0.85974658996281317</v>
      </c>
      <c r="G10" s="184">
        <v>5.9880597014925376</v>
      </c>
      <c r="H10" s="185">
        <f t="shared" si="0"/>
        <v>1.5888800814579955</v>
      </c>
      <c r="I10" s="184">
        <v>4.7389745428468988</v>
      </c>
      <c r="J10" s="185">
        <f t="shared" si="0"/>
        <v>-1.2490851586456388</v>
      </c>
      <c r="K10" s="184">
        <v>3.5846256092157733</v>
      </c>
      <c r="L10" s="185">
        <f t="shared" si="1"/>
        <v>-1.1543489336311255</v>
      </c>
      <c r="M10" s="184">
        <v>3.9109201425277718</v>
      </c>
      <c r="N10" s="185">
        <f t="shared" si="2"/>
        <v>0.32629453331199842</v>
      </c>
      <c r="O10" s="185">
        <f>IFERROR(M10-C10,"-")</f>
        <v>-1.3480060674695835</v>
      </c>
    </row>
    <row r="11" spans="1:16" x14ac:dyDescent="0.25">
      <c r="A11" s="1" t="s">
        <v>74</v>
      </c>
      <c r="B11" s="114" t="s">
        <v>75</v>
      </c>
      <c r="C11" s="184">
        <v>5.3338495575221243</v>
      </c>
      <c r="D11" s="185">
        <v>0.85765908133164803</v>
      </c>
      <c r="E11" s="184">
        <v>7.4140625</v>
      </c>
      <c r="F11" s="185">
        <f t="shared" si="0"/>
        <v>2.0802129424778757</v>
      </c>
      <c r="G11" s="184">
        <v>4.6312649164677806</v>
      </c>
      <c r="H11" s="185">
        <f t="shared" si="0"/>
        <v>-2.7827975835322194</v>
      </c>
      <c r="I11" s="184">
        <v>4.7581772435001399</v>
      </c>
      <c r="J11" s="185">
        <f t="shared" si="0"/>
        <v>0.12691232703235933</v>
      </c>
      <c r="K11" s="184">
        <v>3.7490252411245639</v>
      </c>
      <c r="L11" s="185">
        <f t="shared" si="1"/>
        <v>-1.009152002375576</v>
      </c>
      <c r="M11" s="184">
        <v>3.5477652678266804</v>
      </c>
      <c r="N11" s="185">
        <f t="shared" si="2"/>
        <v>-0.20125997329788348</v>
      </c>
      <c r="O11" s="185">
        <f t="shared" ref="O11:O14" si="3">IFERROR(M11-C11,"-")</f>
        <v>-1.7860842896954439</v>
      </c>
    </row>
    <row r="12" spans="1:16" x14ac:dyDescent="0.25">
      <c r="A12" s="1" t="s">
        <v>76</v>
      </c>
      <c r="B12" s="114" t="s">
        <v>77</v>
      </c>
      <c r="C12" s="184">
        <v>4.7239632795188351</v>
      </c>
      <c r="D12" s="185">
        <v>-0.28140504735262351</v>
      </c>
      <c r="E12" s="184" t="s">
        <v>227</v>
      </c>
      <c r="F12" s="185" t="str">
        <f t="shared" si="0"/>
        <v>-</v>
      </c>
      <c r="G12" s="184">
        <v>6.0419463087248326</v>
      </c>
      <c r="H12" s="185" t="str">
        <f t="shared" si="0"/>
        <v>-</v>
      </c>
      <c r="I12" s="184">
        <v>4.0661295736824439</v>
      </c>
      <c r="J12" s="185">
        <f t="shared" si="0"/>
        <v>-1.9758167350423887</v>
      </c>
      <c r="K12" s="184">
        <v>2.946316262353998</v>
      </c>
      <c r="L12" s="185">
        <f t="shared" si="1"/>
        <v>-1.1198133113284459</v>
      </c>
      <c r="M12" s="184">
        <v>3.7641290322580647</v>
      </c>
      <c r="N12" s="185">
        <f t="shared" si="2"/>
        <v>0.81781276990406671</v>
      </c>
      <c r="O12" s="185">
        <f>IFERROR(M12-C12,"-")</f>
        <v>-0.95983424726077038</v>
      </c>
    </row>
    <row r="13" spans="1:16" x14ac:dyDescent="0.25">
      <c r="A13" s="1" t="s">
        <v>78</v>
      </c>
      <c r="B13" s="114" t="s">
        <v>79</v>
      </c>
      <c r="C13" s="184">
        <v>4.6947743467933494</v>
      </c>
      <c r="D13" s="185">
        <v>-2.9333573137025226E-2</v>
      </c>
      <c r="E13" s="184" t="s">
        <v>227</v>
      </c>
      <c r="F13" s="185" t="str">
        <f t="shared" si="0"/>
        <v>-</v>
      </c>
      <c r="G13" s="184">
        <v>3.0245901639344264</v>
      </c>
      <c r="H13" s="185" t="str">
        <f t="shared" si="0"/>
        <v>-</v>
      </c>
      <c r="I13" s="184">
        <v>4.6396321070234112</v>
      </c>
      <c r="J13" s="185">
        <f t="shared" si="0"/>
        <v>1.6150419430889849</v>
      </c>
      <c r="K13" s="184">
        <v>2.9742453613957354</v>
      </c>
      <c r="L13" s="185">
        <f t="shared" si="1"/>
        <v>-1.6653867456276759</v>
      </c>
      <c r="M13" s="184">
        <v>4.1802139037433159</v>
      </c>
      <c r="N13" s="185">
        <f t="shared" si="2"/>
        <v>1.2059685423475806</v>
      </c>
      <c r="O13" s="185">
        <f>IFERROR(M13-C13,"-")</f>
        <v>-0.51456044305003346</v>
      </c>
    </row>
    <row r="14" spans="1:16" x14ac:dyDescent="0.25">
      <c r="A14" s="1" t="s">
        <v>80</v>
      </c>
      <c r="B14" s="114" t="s">
        <v>81</v>
      </c>
      <c r="C14" s="184">
        <v>5.4250224483687521</v>
      </c>
      <c r="D14" s="185">
        <v>0.16123657284472781</v>
      </c>
      <c r="E14" s="184" t="s">
        <v>227</v>
      </c>
      <c r="F14" s="185" t="str">
        <f t="shared" si="0"/>
        <v>-</v>
      </c>
      <c r="G14" s="184">
        <v>3.618808777429467</v>
      </c>
      <c r="H14" s="185" t="str">
        <f t="shared" si="0"/>
        <v>-</v>
      </c>
      <c r="I14" s="184">
        <v>4.6825208085612369</v>
      </c>
      <c r="J14" s="185">
        <f t="shared" si="0"/>
        <v>1.0637120311317698</v>
      </c>
      <c r="K14" s="184">
        <v>3.6149350649350649</v>
      </c>
      <c r="L14" s="185">
        <f t="shared" si="1"/>
        <v>-1.067585743626172</v>
      </c>
      <c r="M14" s="184">
        <v>5.1674379469920071</v>
      </c>
      <c r="N14" s="185">
        <f t="shared" si="2"/>
        <v>1.5525028820569422</v>
      </c>
      <c r="O14" s="185">
        <f t="shared" si="3"/>
        <v>-0.25758450137674505</v>
      </c>
    </row>
    <row r="15" spans="1:16" x14ac:dyDescent="0.25">
      <c r="A15" s="1" t="s">
        <v>82</v>
      </c>
      <c r="B15" s="114" t="s">
        <v>83</v>
      </c>
      <c r="C15" s="184">
        <v>5.313264346190028</v>
      </c>
      <c r="D15" s="185">
        <v>3.6158889384907411E-6</v>
      </c>
      <c r="E15" s="184" t="s">
        <v>227</v>
      </c>
      <c r="F15" s="185" t="str">
        <f t="shared" si="0"/>
        <v>-</v>
      </c>
      <c r="G15" s="184">
        <v>4.7274211099020675</v>
      </c>
      <c r="H15" s="185" t="str">
        <f t="shared" si="0"/>
        <v>-</v>
      </c>
      <c r="I15" s="184">
        <v>4.897950469684031</v>
      </c>
      <c r="J15" s="185">
        <f t="shared" si="0"/>
        <v>0.17052935978196349</v>
      </c>
      <c r="K15" s="184">
        <v>3.7549999999999999</v>
      </c>
      <c r="L15" s="185">
        <f t="shared" si="1"/>
        <v>-1.1429504696840311</v>
      </c>
      <c r="M15" s="184">
        <v>4.9892344497607652</v>
      </c>
      <c r="N15" s="185">
        <f>IFERROR(M15-K15,"-")</f>
        <v>1.2342344497607654</v>
      </c>
      <c r="O15" s="185">
        <f>IFERROR(M15-C15,"-")</f>
        <v>-0.32402989642926272</v>
      </c>
    </row>
    <row r="16" spans="1:16" x14ac:dyDescent="0.25">
      <c r="A16" s="1" t="s">
        <v>84</v>
      </c>
      <c r="B16" s="114" t="s">
        <v>85</v>
      </c>
      <c r="C16" s="184">
        <v>4.7314709236031929</v>
      </c>
      <c r="D16" s="185">
        <v>-0.42897600377110923</v>
      </c>
      <c r="E16" s="184">
        <v>3.442654028436019</v>
      </c>
      <c r="F16" s="185">
        <f t="shared" si="0"/>
        <v>-1.2888168951671739</v>
      </c>
      <c r="G16" s="184">
        <v>4.5798791018998273</v>
      </c>
      <c r="H16" s="185">
        <f t="shared" si="0"/>
        <v>1.1372250734638083</v>
      </c>
      <c r="I16" s="184">
        <v>4.440622195632665</v>
      </c>
      <c r="J16" s="185">
        <f t="shared" si="0"/>
        <v>-0.13925690626716225</v>
      </c>
      <c r="K16" s="184">
        <v>4.0678571428571431</v>
      </c>
      <c r="L16" s="185">
        <f t="shared" si="1"/>
        <v>-0.37276505277552197</v>
      </c>
      <c r="M16" s="184">
        <v>5.2682695349572919</v>
      </c>
      <c r="N16" s="185">
        <f>IFERROR(M16-K16,"-")</f>
        <v>1.2004123921001488</v>
      </c>
      <c r="O16" s="185">
        <f>IFERROR(M16-C16,"-")</f>
        <v>0.53679861135409901</v>
      </c>
    </row>
    <row r="17" spans="1:16" x14ac:dyDescent="0.25">
      <c r="A17" s="1" t="s">
        <v>86</v>
      </c>
      <c r="B17" s="114" t="s">
        <v>87</v>
      </c>
      <c r="C17" s="184">
        <v>5.8528906697195193</v>
      </c>
      <c r="D17" s="185">
        <v>0.14310146960401227</v>
      </c>
      <c r="E17" s="184">
        <v>4.6772727272727277</v>
      </c>
      <c r="F17" s="185">
        <f t="shared" si="0"/>
        <v>-1.1756179424467916</v>
      </c>
      <c r="G17" s="184">
        <v>5.2922673656618615</v>
      </c>
      <c r="H17" s="185">
        <f t="shared" si="0"/>
        <v>0.61499463838913382</v>
      </c>
      <c r="I17" s="184">
        <v>4.3328030544066181</v>
      </c>
      <c r="J17" s="185">
        <f t="shared" si="0"/>
        <v>-0.95946431125524345</v>
      </c>
      <c r="K17" s="184">
        <v>3.6786288162828065</v>
      </c>
      <c r="L17" s="185">
        <f t="shared" si="1"/>
        <v>-0.65417423812381159</v>
      </c>
      <c r="M17" s="184">
        <v>5.6433811802232858</v>
      </c>
      <c r="N17" s="185">
        <f t="shared" ref="N17:N19" si="4">IFERROR(M17-K17,"-")</f>
        <v>1.9647523639404794</v>
      </c>
      <c r="O17" s="185">
        <f t="shared" ref="O17:O19" si="5">IFERROR(M17-C17,"-")</f>
        <v>-0.20950948949623349</v>
      </c>
    </row>
    <row r="18" spans="1:16" x14ac:dyDescent="0.25">
      <c r="A18" s="1" t="s">
        <v>88</v>
      </c>
      <c r="B18" s="114" t="s">
        <v>89</v>
      </c>
      <c r="C18" s="184">
        <v>5.3313270278016622</v>
      </c>
      <c r="D18" s="185">
        <v>0.1166048055794402</v>
      </c>
      <c r="E18" s="184">
        <v>3.9116607773851588</v>
      </c>
      <c r="F18" s="185">
        <f t="shared" si="0"/>
        <v>-1.4196662504165034</v>
      </c>
      <c r="G18" s="184">
        <v>4.5606155778894468</v>
      </c>
      <c r="H18" s="185">
        <f t="shared" si="0"/>
        <v>0.648954800504288</v>
      </c>
      <c r="I18" s="184">
        <v>4.2964484884062228</v>
      </c>
      <c r="J18" s="185">
        <f t="shared" si="0"/>
        <v>-0.26416708948322398</v>
      </c>
      <c r="K18" s="184">
        <v>4.1927966101694913</v>
      </c>
      <c r="L18" s="185">
        <f t="shared" si="1"/>
        <v>-0.1036518782367315</v>
      </c>
      <c r="M18" s="184">
        <v>4.5166666666666666</v>
      </c>
      <c r="N18" s="185">
        <f t="shared" si="4"/>
        <v>0.32387005649717526</v>
      </c>
      <c r="O18" s="185">
        <f t="shared" si="5"/>
        <v>-0.81466036113499563</v>
      </c>
    </row>
    <row r="19" spans="1:16" x14ac:dyDescent="0.25">
      <c r="A19" s="1" t="s">
        <v>90</v>
      </c>
      <c r="B19" s="114" t="s">
        <v>91</v>
      </c>
      <c r="C19" s="184">
        <v>4.9718340611353709</v>
      </c>
      <c r="D19" s="185">
        <v>-0.18371661898749014</v>
      </c>
      <c r="E19" s="184">
        <v>5.278761061946903</v>
      </c>
      <c r="F19" s="185">
        <f t="shared" si="0"/>
        <v>0.30692700081153212</v>
      </c>
      <c r="G19" s="184">
        <v>5.4918251584918254</v>
      </c>
      <c r="H19" s="185">
        <f t="shared" si="0"/>
        <v>0.21306409654492242</v>
      </c>
      <c r="I19" s="184">
        <v>4.1097560975609753</v>
      </c>
      <c r="J19" s="185">
        <f t="shared" si="0"/>
        <v>-1.3820690609308501</v>
      </c>
      <c r="K19" s="184">
        <v>4.6026110856619331</v>
      </c>
      <c r="L19" s="185">
        <f t="shared" si="1"/>
        <v>0.49285498810095785</v>
      </c>
      <c r="M19" s="184">
        <v>4.8881054567749844</v>
      </c>
      <c r="N19" s="185">
        <f t="shared" si="4"/>
        <v>0.28549437111305132</v>
      </c>
      <c r="O19" s="185">
        <f t="shared" si="5"/>
        <v>-8.3728604360386427E-2</v>
      </c>
    </row>
    <row r="20" spans="1:16" x14ac:dyDescent="0.25">
      <c r="A20" s="1" t="s">
        <v>92</v>
      </c>
      <c r="B20" s="114" t="s">
        <v>93</v>
      </c>
      <c r="C20" s="184">
        <v>6.0625861593603529</v>
      </c>
      <c r="D20" s="185">
        <v>1.0879277195190129</v>
      </c>
      <c r="E20" s="184">
        <v>6.4051172707889128</v>
      </c>
      <c r="F20" s="185">
        <f t="shared" si="0"/>
        <v>0.34253111142855985</v>
      </c>
      <c r="G20" s="184">
        <v>5.9826542960871318</v>
      </c>
      <c r="H20" s="185">
        <f t="shared" si="0"/>
        <v>-0.42246297470178096</v>
      </c>
      <c r="I20" s="184">
        <v>3.8652406417112299</v>
      </c>
      <c r="J20" s="185">
        <f t="shared" si="0"/>
        <v>-2.1174136543759019</v>
      </c>
      <c r="K20" s="184">
        <v>3.6283685360524398</v>
      </c>
      <c r="L20" s="185">
        <f t="shared" si="1"/>
        <v>-0.23687210565879013</v>
      </c>
      <c r="M20" s="184"/>
      <c r="N20" s="185"/>
      <c r="O20" s="185"/>
    </row>
    <row r="21" spans="1:16" ht="15.75" x14ac:dyDescent="0.25">
      <c r="A21" s="1" t="s">
        <v>0</v>
      </c>
      <c r="B21" s="117" t="s">
        <v>30</v>
      </c>
      <c r="C21" s="186">
        <v>5.2086919868666248</v>
      </c>
      <c r="D21" s="187">
        <v>7.1876066468615107E-2</v>
      </c>
      <c r="E21" s="186">
        <v>5.1670228765930499</v>
      </c>
      <c r="F21" s="187">
        <f t="shared" si="0"/>
        <v>-4.1669110273574894E-2</v>
      </c>
      <c r="G21" s="186">
        <v>4.8986657407866669</v>
      </c>
      <c r="H21" s="187">
        <f t="shared" si="0"/>
        <v>-0.26835713580638298</v>
      </c>
      <c r="I21" s="186">
        <v>4.4591931339567168</v>
      </c>
      <c r="J21" s="187">
        <f t="shared" si="0"/>
        <v>-0.43947260682995015</v>
      </c>
      <c r="K21" s="186">
        <v>3.5577336512527848</v>
      </c>
      <c r="L21" s="187">
        <f t="shared" si="1"/>
        <v>-0.90145948270393195</v>
      </c>
      <c r="M21" s="186">
        <v>4.4865374328145302</v>
      </c>
      <c r="N21" s="187">
        <v>0.93729716482836745</v>
      </c>
      <c r="O21" s="187">
        <v>-0.64743443622935537</v>
      </c>
    </row>
    <row r="22" spans="1:16" ht="6" customHeight="1" x14ac:dyDescent="0.25"/>
    <row r="23" spans="1:16" x14ac:dyDescent="0.25">
      <c r="B23" s="105" t="s">
        <v>55</v>
      </c>
      <c r="C23" s="190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</row>
    <row r="24" spans="1:16" x14ac:dyDescent="0.25">
      <c r="N24" s="191"/>
    </row>
    <row r="26" spans="1:16" ht="48.75" customHeight="1" thickBot="1" x14ac:dyDescent="0.3">
      <c r="B26" s="263" t="s">
        <v>292</v>
      </c>
      <c r="C26" s="263"/>
      <c r="D26" s="263"/>
      <c r="E26" s="263"/>
      <c r="F26" s="263"/>
      <c r="G26" s="263"/>
      <c r="H26" s="263"/>
      <c r="I26" s="263"/>
      <c r="J26" s="263"/>
      <c r="K26" s="263"/>
      <c r="L26" s="263"/>
      <c r="M26" s="263"/>
      <c r="N26" s="263"/>
      <c r="O26" s="263"/>
      <c r="P26" s="1" t="s">
        <v>94</v>
      </c>
    </row>
    <row r="27" spans="1:16" ht="10.5" customHeight="1" thickBot="1" x14ac:dyDescent="0.3">
      <c r="B27" s="106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39"/>
      <c r="N27" s="39"/>
      <c r="P27" s="1" t="s">
        <v>95</v>
      </c>
    </row>
    <row r="28" spans="1:16" ht="22.5" thickTop="1" thickBot="1" x14ac:dyDescent="0.3">
      <c r="B28" s="121" t="s">
        <v>96</v>
      </c>
      <c r="C28" s="300" t="s">
        <v>137</v>
      </c>
      <c r="D28" s="301"/>
      <c r="E28" s="301"/>
      <c r="F28" s="301"/>
      <c r="G28" s="301"/>
      <c r="H28" s="301"/>
      <c r="I28" s="301"/>
      <c r="J28" s="301"/>
      <c r="K28" s="301"/>
      <c r="L28" s="301"/>
      <c r="M28" s="301"/>
      <c r="N28" s="301"/>
      <c r="O28" s="302"/>
    </row>
    <row r="29" spans="1:16" ht="22.5" thickTop="1" thickBot="1" x14ac:dyDescent="0.3">
      <c r="B29" s="109"/>
      <c r="C29" s="291">
        <v>2019</v>
      </c>
      <c r="D29" s="292"/>
      <c r="E29" s="293" t="s">
        <v>275</v>
      </c>
      <c r="F29" s="292"/>
      <c r="G29" s="293" t="s">
        <v>276</v>
      </c>
      <c r="H29" s="292"/>
      <c r="I29" s="293" t="s">
        <v>277</v>
      </c>
      <c r="J29" s="292"/>
      <c r="K29" s="293">
        <v>2023</v>
      </c>
      <c r="L29" s="292"/>
      <c r="M29" s="293">
        <v>2024</v>
      </c>
      <c r="N29" s="294"/>
      <c r="O29" s="295"/>
    </row>
    <row r="30" spans="1:16" ht="16.5" thickTop="1" thickBot="1" x14ac:dyDescent="0.3">
      <c r="B30" s="85"/>
      <c r="C30" s="111" t="s">
        <v>69</v>
      </c>
      <c r="D30" s="112" t="str">
        <f>CONCATENATE("def ",RIGHT(C29,2),"/",RIGHT(C29-1,2))</f>
        <v>def 19/18</v>
      </c>
      <c r="E30" s="113" t="s">
        <v>69</v>
      </c>
      <c r="F30" s="112" t="str">
        <f>CONCATENATE("def ",RIGHT(E29,2),"/",RIGHT(C29,2))</f>
        <v>def 20/19</v>
      </c>
      <c r="G30" s="113" t="s">
        <v>69</v>
      </c>
      <c r="H30" s="112" t="str">
        <f>CONCATENATE("def ",RIGHT(G29,2),"/",RIGHT(E29,2))</f>
        <v>def 21/20</v>
      </c>
      <c r="I30" s="113" t="s">
        <v>69</v>
      </c>
      <c r="J30" s="112" t="str">
        <f>CONCATENATE("def ",RIGHT(I29,2),"/",RIGHT(G29,2))</f>
        <v>def 22/21</v>
      </c>
      <c r="K30" s="113" t="s">
        <v>69</v>
      </c>
      <c r="L30" s="112" t="str">
        <f>CONCATENATE("def ",RIGHT(K29,2),"/",RIGHT(I29,2))</f>
        <v>def 23/22</v>
      </c>
      <c r="M30" s="113" t="s">
        <v>69</v>
      </c>
      <c r="N30" s="112" t="str">
        <f>CONCATENATE("def ",RIGHT(M29,2),"/",RIGHT(K29,2))</f>
        <v>def 24/23</v>
      </c>
      <c r="O30" s="112" t="str">
        <f>CONCATENATE("def ",RIGHT(M29,2),"/",RIGHT(C29,2))</f>
        <v>def 24/19</v>
      </c>
    </row>
    <row r="31" spans="1:16" x14ac:dyDescent="0.25">
      <c r="B31" s="114" t="s">
        <v>71</v>
      </c>
      <c r="C31" s="184">
        <v>4.3105702050935317</v>
      </c>
      <c r="D31" s="185">
        <v>-0.54345750142263061</v>
      </c>
      <c r="E31" s="184">
        <v>5.1503635161929937</v>
      </c>
      <c r="F31" s="185">
        <f t="shared" ref="F31:J43" si="6">IFERROR(E31-C31,"-")</f>
        <v>0.83979331109946198</v>
      </c>
      <c r="G31" s="184">
        <v>4.9664429530201346</v>
      </c>
      <c r="H31" s="185">
        <f t="shared" si="6"/>
        <v>-0.1839205631728591</v>
      </c>
      <c r="I31" s="184">
        <v>5.4319157237612172</v>
      </c>
      <c r="J31" s="185">
        <f t="shared" si="6"/>
        <v>0.46547277074108262</v>
      </c>
      <c r="K31" s="184">
        <v>2.5539515893846603</v>
      </c>
      <c r="L31" s="185">
        <f t="shared" ref="L31:L43" si="7">IFERROR(K31-I31,"-")</f>
        <v>-2.877964134376557</v>
      </c>
      <c r="M31" s="184">
        <v>4.7250338906461815</v>
      </c>
      <c r="N31" s="185">
        <f>IFERROR(M31-K31,"-")</f>
        <v>2.1710823012615212</v>
      </c>
      <c r="O31" s="185">
        <f>IFERROR(M31-C31,"-")</f>
        <v>0.41446368555264979</v>
      </c>
    </row>
    <row r="32" spans="1:16" x14ac:dyDescent="0.25">
      <c r="B32" s="114" t="s">
        <v>73</v>
      </c>
      <c r="C32" s="184">
        <v>4.7931530494821635</v>
      </c>
      <c r="D32" s="185">
        <v>-7.0111142657574455E-2</v>
      </c>
      <c r="E32" s="184">
        <v>4.4741649269311061</v>
      </c>
      <c r="F32" s="185">
        <f t="shared" si="6"/>
        <v>-0.31898812255105735</v>
      </c>
      <c r="G32" s="184">
        <v>5.9880597014925376</v>
      </c>
      <c r="H32" s="185">
        <f t="shared" si="6"/>
        <v>1.5138947745614315</v>
      </c>
      <c r="I32" s="184">
        <v>4.7389745428468988</v>
      </c>
      <c r="J32" s="185">
        <f t="shared" si="6"/>
        <v>-1.2490851586456388</v>
      </c>
      <c r="K32" s="184">
        <v>3.5452097823648194</v>
      </c>
      <c r="L32" s="185">
        <f t="shared" si="7"/>
        <v>-1.1937647604820794</v>
      </c>
      <c r="M32" s="184">
        <v>3.888157894736842</v>
      </c>
      <c r="N32" s="185">
        <f t="shared" ref="N32:N39" si="8">IFERROR(M32-K32,"-")</f>
        <v>0.34294811237202261</v>
      </c>
      <c r="O32" s="185">
        <f t="shared" ref="O32:O41" si="9">IFERROR(M32-C32,"-")</f>
        <v>-0.90499515474532144</v>
      </c>
    </row>
    <row r="33" spans="2:15" x14ac:dyDescent="0.25">
      <c r="B33" s="114" t="s">
        <v>75</v>
      </c>
      <c r="C33" s="184">
        <v>4.9154589371980677</v>
      </c>
      <c r="D33" s="185">
        <v>0.78405476262501228</v>
      </c>
      <c r="E33" s="184">
        <v>7.3208395802098947</v>
      </c>
      <c r="F33" s="185">
        <f t="shared" si="6"/>
        <v>2.405380643011827</v>
      </c>
      <c r="G33" s="184">
        <v>4.6312649164677806</v>
      </c>
      <c r="H33" s="185">
        <f t="shared" si="6"/>
        <v>-2.6895746637421141</v>
      </c>
      <c r="I33" s="184">
        <v>4.7581772435001399</v>
      </c>
      <c r="J33" s="185">
        <f t="shared" si="6"/>
        <v>0.12691232703235933</v>
      </c>
      <c r="K33" s="184">
        <v>3.7323914398504052</v>
      </c>
      <c r="L33" s="185">
        <f t="shared" si="7"/>
        <v>-1.0257858036497347</v>
      </c>
      <c r="M33" s="184">
        <v>3.5197925669835781</v>
      </c>
      <c r="N33" s="185">
        <f t="shared" si="8"/>
        <v>-0.2125988728668271</v>
      </c>
      <c r="O33" s="185">
        <f t="shared" si="9"/>
        <v>-1.3956663702144896</v>
      </c>
    </row>
    <row r="34" spans="2:15" x14ac:dyDescent="0.25">
      <c r="B34" s="114" t="s">
        <v>77</v>
      </c>
      <c r="C34" s="184">
        <v>4.453448275862069</v>
      </c>
      <c r="D34" s="185">
        <v>-0.18413112901924134</v>
      </c>
      <c r="E34" s="184" t="s">
        <v>227</v>
      </c>
      <c r="F34" s="185" t="str">
        <f t="shared" si="6"/>
        <v>-</v>
      </c>
      <c r="G34" s="184">
        <v>6.0419463087248326</v>
      </c>
      <c r="H34" s="185" t="str">
        <f t="shared" si="6"/>
        <v>-</v>
      </c>
      <c r="I34" s="184">
        <v>4.0661295736824439</v>
      </c>
      <c r="J34" s="185">
        <f t="shared" si="6"/>
        <v>-1.9758167350423887</v>
      </c>
      <c r="K34" s="184">
        <v>2.9019563239308463</v>
      </c>
      <c r="L34" s="185">
        <f t="shared" si="7"/>
        <v>-1.1641732497515975</v>
      </c>
      <c r="M34" s="184">
        <v>3.7343260188087775</v>
      </c>
      <c r="N34" s="185">
        <f t="shared" si="8"/>
        <v>0.83236969487793111</v>
      </c>
      <c r="O34" s="185">
        <f t="shared" si="9"/>
        <v>-0.71912225705329158</v>
      </c>
    </row>
    <row r="35" spans="2:15" x14ac:dyDescent="0.25">
      <c r="B35" s="114" t="s">
        <v>79</v>
      </c>
      <c r="C35" s="184">
        <v>4.7340770061173085</v>
      </c>
      <c r="D35" s="185">
        <v>-0.10001629447897376</v>
      </c>
      <c r="E35" s="184" t="s">
        <v>227</v>
      </c>
      <c r="F35" s="185" t="str">
        <f t="shared" si="6"/>
        <v>-</v>
      </c>
      <c r="G35" s="184">
        <v>3.0245901639344264</v>
      </c>
      <c r="H35" s="185" t="str">
        <f t="shared" si="6"/>
        <v>-</v>
      </c>
      <c r="I35" s="184">
        <v>4.6396321070234112</v>
      </c>
      <c r="J35" s="185">
        <f t="shared" si="6"/>
        <v>1.6150419430889849</v>
      </c>
      <c r="K35" s="184">
        <v>2.9122659960882928</v>
      </c>
      <c r="L35" s="185">
        <f t="shared" si="7"/>
        <v>-1.7273661109351184</v>
      </c>
      <c r="M35" s="184">
        <v>4.1500272776868519</v>
      </c>
      <c r="N35" s="185">
        <f t="shared" si="8"/>
        <v>1.237761281598559</v>
      </c>
      <c r="O35" s="185">
        <f t="shared" si="9"/>
        <v>-0.58404972843045666</v>
      </c>
    </row>
    <row r="36" spans="2:15" x14ac:dyDescent="0.25">
      <c r="B36" s="114" t="s">
        <v>81</v>
      </c>
      <c r="C36" s="184">
        <v>5.6199078993978038</v>
      </c>
      <c r="D36" s="185">
        <v>0.27211405438482661</v>
      </c>
      <c r="E36" s="184" t="s">
        <v>227</v>
      </c>
      <c r="F36" s="185" t="str">
        <f t="shared" si="6"/>
        <v>-</v>
      </c>
      <c r="G36" s="184">
        <v>3.618808777429467</v>
      </c>
      <c r="H36" s="185" t="str">
        <f t="shared" si="6"/>
        <v>-</v>
      </c>
      <c r="I36" s="184">
        <v>4.6825208085612369</v>
      </c>
      <c r="J36" s="185">
        <f t="shared" si="6"/>
        <v>1.0637120311317698</v>
      </c>
      <c r="K36" s="184">
        <v>3.6012574454003969</v>
      </c>
      <c r="L36" s="185">
        <f t="shared" si="7"/>
        <v>-1.0812633631608399</v>
      </c>
      <c r="M36" s="184">
        <v>5.1550552251486828</v>
      </c>
      <c r="N36" s="185">
        <f t="shared" si="8"/>
        <v>1.5537977797482858</v>
      </c>
      <c r="O36" s="185">
        <f t="shared" si="9"/>
        <v>-0.46485267424912102</v>
      </c>
    </row>
    <row r="37" spans="2:15" x14ac:dyDescent="0.25">
      <c r="B37" s="114" t="s">
        <v>83</v>
      </c>
      <c r="C37" s="184">
        <v>5.7574850299401197</v>
      </c>
      <c r="D37" s="185">
        <v>0.66228102135028433</v>
      </c>
      <c r="E37" s="184" t="s">
        <v>227</v>
      </c>
      <c r="F37" s="185" t="str">
        <f t="shared" si="6"/>
        <v>-</v>
      </c>
      <c r="G37" s="184">
        <v>4.7274211099020675</v>
      </c>
      <c r="H37" s="185" t="str">
        <f t="shared" si="6"/>
        <v>-</v>
      </c>
      <c r="I37" s="184">
        <v>4.897950469684031</v>
      </c>
      <c r="J37" s="185">
        <f t="shared" si="6"/>
        <v>0.17052935978196349</v>
      </c>
      <c r="K37" s="184">
        <v>3.7052441229656421</v>
      </c>
      <c r="L37" s="185">
        <f t="shared" si="7"/>
        <v>-1.1927063467183889</v>
      </c>
      <c r="M37" s="184">
        <v>4.9406021155410906</v>
      </c>
      <c r="N37" s="185">
        <f t="shared" si="8"/>
        <v>1.2353579925754485</v>
      </c>
      <c r="O37" s="185">
        <f t="shared" si="9"/>
        <v>-0.81688291439902905</v>
      </c>
    </row>
    <row r="38" spans="2:15" x14ac:dyDescent="0.25">
      <c r="B38" s="114" t="s">
        <v>85</v>
      </c>
      <c r="C38" s="184">
        <v>4.4305381727158952</v>
      </c>
      <c r="D38" s="185">
        <v>-0.80318031467906259</v>
      </c>
      <c r="E38" s="184">
        <v>3.442654028436019</v>
      </c>
      <c r="F38" s="185">
        <f t="shared" si="6"/>
        <v>-0.98788414427987625</v>
      </c>
      <c r="G38" s="184">
        <v>4.5798791018998273</v>
      </c>
      <c r="H38" s="185">
        <f t="shared" si="6"/>
        <v>1.1372250734638083</v>
      </c>
      <c r="I38" s="184">
        <v>4.440622195632665</v>
      </c>
      <c r="J38" s="185">
        <f t="shared" si="6"/>
        <v>-0.13925690626716225</v>
      </c>
      <c r="K38" s="184">
        <v>4.0042861852950873</v>
      </c>
      <c r="L38" s="185">
        <f t="shared" si="7"/>
        <v>-0.43633601033757774</v>
      </c>
      <c r="M38" s="184">
        <v>5.2575855390574562</v>
      </c>
      <c r="N38" s="185">
        <f t="shared" si="8"/>
        <v>1.2532993537623689</v>
      </c>
      <c r="O38" s="185">
        <f t="shared" si="9"/>
        <v>0.82704736634156095</v>
      </c>
    </row>
    <row r="39" spans="2:15" x14ac:dyDescent="0.25">
      <c r="B39" s="114" t="s">
        <v>87</v>
      </c>
      <c r="C39" s="184">
        <v>5.6771894093686353</v>
      </c>
      <c r="D39" s="185">
        <v>0.24567097852656516</v>
      </c>
      <c r="E39" s="184">
        <v>4.6772727272727277</v>
      </c>
      <c r="F39" s="185">
        <f t="shared" si="6"/>
        <v>-0.99991668209590756</v>
      </c>
      <c r="G39" s="184">
        <v>5.2922673656618615</v>
      </c>
      <c r="H39" s="185">
        <f t="shared" si="6"/>
        <v>0.61499463838913382</v>
      </c>
      <c r="I39" s="184">
        <v>4.3328030544066181</v>
      </c>
      <c r="J39" s="185">
        <f t="shared" si="6"/>
        <v>-0.95946431125524345</v>
      </c>
      <c r="K39" s="184">
        <v>3.6700245031309557</v>
      </c>
      <c r="L39" s="185">
        <f t="shared" si="7"/>
        <v>-0.66277855127566232</v>
      </c>
      <c r="M39" s="184">
        <v>5.6603588907014686</v>
      </c>
      <c r="N39" s="185">
        <f t="shared" si="8"/>
        <v>1.9903343875705128</v>
      </c>
      <c r="O39" s="185">
        <f t="shared" si="9"/>
        <v>-1.6830518667166672E-2</v>
      </c>
    </row>
    <row r="40" spans="2:15" x14ac:dyDescent="0.25">
      <c r="B40" s="114" t="s">
        <v>89</v>
      </c>
      <c r="C40" s="184">
        <v>5.4846181686572564</v>
      </c>
      <c r="D40" s="185">
        <v>0.45365841633527459</v>
      </c>
      <c r="E40" s="184">
        <v>3.9116607773851588</v>
      </c>
      <c r="F40" s="185">
        <f t="shared" si="6"/>
        <v>-1.5729573912720975</v>
      </c>
      <c r="G40" s="184">
        <v>4.5606155778894468</v>
      </c>
      <c r="H40" s="185">
        <f t="shared" si="6"/>
        <v>0.648954800504288</v>
      </c>
      <c r="I40" s="184">
        <v>4.2964484884062228</v>
      </c>
      <c r="J40" s="185">
        <f t="shared" si="6"/>
        <v>-0.26416708948322398</v>
      </c>
      <c r="K40" s="184">
        <v>4.1769890424011438</v>
      </c>
      <c r="L40" s="185">
        <f t="shared" si="7"/>
        <v>-0.11945944600507907</v>
      </c>
      <c r="M40" s="184">
        <v>4.4923037455105179</v>
      </c>
      <c r="N40" s="185">
        <f>IFERROR(M40-K40,"-")</f>
        <v>0.31531470310937415</v>
      </c>
      <c r="O40" s="185">
        <f t="shared" si="9"/>
        <v>-0.99231442314673846</v>
      </c>
    </row>
    <row r="41" spans="2:15" x14ac:dyDescent="0.25">
      <c r="B41" s="114" t="s">
        <v>91</v>
      </c>
      <c r="C41" s="184">
        <v>4.5946775844421701</v>
      </c>
      <c r="D41" s="185">
        <v>-4.0338743113720099E-2</v>
      </c>
      <c r="E41" s="184">
        <v>5.278761061946903</v>
      </c>
      <c r="F41" s="185">
        <f t="shared" si="6"/>
        <v>0.68408347750473286</v>
      </c>
      <c r="G41" s="184">
        <v>5.4918251584918254</v>
      </c>
      <c r="H41" s="185">
        <f t="shared" si="6"/>
        <v>0.21306409654492242</v>
      </c>
      <c r="I41" s="184">
        <v>4.0853259501636039</v>
      </c>
      <c r="J41" s="185">
        <f t="shared" si="6"/>
        <v>-1.4064992083282215</v>
      </c>
      <c r="K41" s="184">
        <v>4.5587345894394042</v>
      </c>
      <c r="L41" s="185">
        <f t="shared" si="7"/>
        <v>0.47340863927580035</v>
      </c>
      <c r="M41" s="184">
        <v>4.8587058455767425</v>
      </c>
      <c r="N41" s="185">
        <f>IFERROR(M41-K41,"-")</f>
        <v>0.29997125613733822</v>
      </c>
      <c r="O41" s="185">
        <f t="shared" si="9"/>
        <v>0.26402826113457234</v>
      </c>
    </row>
    <row r="42" spans="2:15" x14ac:dyDescent="0.25">
      <c r="B42" s="114" t="s">
        <v>93</v>
      </c>
      <c r="C42" s="184">
        <v>5.5508828250401283</v>
      </c>
      <c r="D42" s="185">
        <v>1.0596457116380664</v>
      </c>
      <c r="E42" s="184">
        <v>6.4051172707889128</v>
      </c>
      <c r="F42" s="185">
        <f t="shared" si="6"/>
        <v>0.85423444574878449</v>
      </c>
      <c r="G42" s="184">
        <v>5.9826542960871318</v>
      </c>
      <c r="H42" s="185">
        <f t="shared" si="6"/>
        <v>-0.42246297470178096</v>
      </c>
      <c r="I42" s="184">
        <v>3.8469719991317559</v>
      </c>
      <c r="J42" s="185">
        <f t="shared" si="6"/>
        <v>-2.1356822969553759</v>
      </c>
      <c r="K42" s="184">
        <v>3.5904568901989684</v>
      </c>
      <c r="L42" s="185">
        <f t="shared" si="7"/>
        <v>-0.25651510893278751</v>
      </c>
      <c r="M42" s="184"/>
      <c r="N42" s="185"/>
      <c r="O42" s="185"/>
    </row>
    <row r="43" spans="2:15" ht="15.75" x14ac:dyDescent="0.25">
      <c r="B43" s="117" t="s">
        <v>30</v>
      </c>
      <c r="C43" s="186">
        <v>4.9668993585945751</v>
      </c>
      <c r="D43" s="187">
        <v>0.11936353707969705</v>
      </c>
      <c r="E43" s="186">
        <v>5.0239888423988841</v>
      </c>
      <c r="F43" s="187">
        <f t="shared" si="6"/>
        <v>5.7089483804309005E-2</v>
      </c>
      <c r="G43" s="186">
        <v>4.8986657407866669</v>
      </c>
      <c r="H43" s="187">
        <f t="shared" si="6"/>
        <v>-0.12532310161221716</v>
      </c>
      <c r="I43" s="186">
        <v>4.4558690684946063</v>
      </c>
      <c r="J43" s="187">
        <f t="shared" si="6"/>
        <v>-0.44279667229206066</v>
      </c>
      <c r="K43" s="186">
        <v>3.5200213772490647</v>
      </c>
      <c r="L43" s="187">
        <f t="shared" si="7"/>
        <v>-0.93584769124554157</v>
      </c>
      <c r="M43" s="186">
        <v>4.4616100993377481</v>
      </c>
      <c r="N43" s="187">
        <v>0.95006728781489524</v>
      </c>
      <c r="O43" s="187">
        <v>-0.45434240164247974</v>
      </c>
    </row>
    <row r="44" spans="2:15" ht="6" customHeight="1" x14ac:dyDescent="0.25"/>
    <row r="45" spans="2:15" x14ac:dyDescent="0.25">
      <c r="B45" s="105" t="s">
        <v>55</v>
      </c>
      <c r="C45" s="190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</row>
  </sheetData>
  <mergeCells count="16"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23C1E0-3946-4C7E-B416-B0225CAF4FE3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D3006-4EF7-403E-9010-06E49B5D2DF3}">
  <sheetPr>
    <tabColor rgb="FFAC75D5"/>
  </sheetPr>
  <dimension ref="A1:AD46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1.140625" customWidth="1"/>
    <col min="16" max="16" width="14.85546875" customWidth="1"/>
  </cols>
  <sheetData>
    <row r="1" spans="1:17" ht="18.75" x14ac:dyDescent="0.3">
      <c r="C1" s="79"/>
      <c r="D1" s="262"/>
    </row>
    <row r="2" spans="1:17" ht="18.75" x14ac:dyDescent="0.3">
      <c r="D2" s="262"/>
    </row>
    <row r="4" spans="1:17" ht="48.75" customHeight="1" thickBot="1" x14ac:dyDescent="0.3">
      <c r="B4" s="263" t="s">
        <v>293</v>
      </c>
      <c r="C4" s="263"/>
      <c r="D4" s="263"/>
      <c r="E4" s="263"/>
      <c r="F4" s="263"/>
      <c r="G4" s="263"/>
      <c r="H4" s="263"/>
      <c r="I4" s="263"/>
      <c r="J4" s="263"/>
      <c r="K4" s="263"/>
      <c r="L4" s="263"/>
      <c r="M4" s="263"/>
      <c r="N4" s="263"/>
      <c r="O4" s="263"/>
      <c r="Q4" s="1" t="s">
        <v>149</v>
      </c>
    </row>
    <row r="5" spans="1:17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Q5" s="1" t="s">
        <v>150</v>
      </c>
    </row>
    <row r="6" spans="1:17" ht="22.5" thickTop="1" thickBot="1" x14ac:dyDescent="0.3">
      <c r="B6" s="109"/>
      <c r="C6" s="288" t="s">
        <v>151</v>
      </c>
      <c r="D6" s="289"/>
      <c r="E6" s="289"/>
      <c r="F6" s="289"/>
      <c r="G6" s="289"/>
      <c r="H6" s="289"/>
      <c r="I6" s="289"/>
      <c r="J6" s="289"/>
      <c r="K6" s="289"/>
      <c r="L6" s="289"/>
      <c r="M6" s="289"/>
      <c r="N6" s="289"/>
      <c r="O6" s="290"/>
    </row>
    <row r="7" spans="1:17" ht="22.5" thickTop="1" thickBot="1" x14ac:dyDescent="0.3">
      <c r="B7" s="109"/>
      <c r="C7" s="291">
        <v>2019</v>
      </c>
      <c r="D7" s="292"/>
      <c r="E7" s="293" t="s">
        <v>275</v>
      </c>
      <c r="F7" s="292"/>
      <c r="G7" s="293" t="s">
        <v>276</v>
      </c>
      <c r="H7" s="292"/>
      <c r="I7" s="293" t="s">
        <v>277</v>
      </c>
      <c r="J7" s="292"/>
      <c r="K7" s="293">
        <v>2023</v>
      </c>
      <c r="L7" s="292"/>
      <c r="M7" s="293">
        <v>2024</v>
      </c>
      <c r="N7" s="294"/>
      <c r="O7" s="295"/>
    </row>
    <row r="8" spans="1:17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7" x14ac:dyDescent="0.25">
      <c r="A9" s="1" t="s">
        <v>70</v>
      </c>
      <c r="B9" s="114" t="s">
        <v>71</v>
      </c>
      <c r="C9" s="192">
        <v>0.7036</v>
      </c>
      <c r="D9" s="116">
        <v>1.368678864716899E-2</v>
      </c>
      <c r="E9" s="192">
        <v>0.60499999999999998</v>
      </c>
      <c r="F9" s="116">
        <f t="shared" ref="F9:L20" si="0">IFERROR(E9/C9-1,"-")</f>
        <v>-0.14013644115974988</v>
      </c>
      <c r="G9" s="192">
        <v>0.1981</v>
      </c>
      <c r="H9" s="116">
        <f t="shared" si="0"/>
        <v>-0.67256198347107432</v>
      </c>
      <c r="I9" s="192">
        <v>0.56000000000000005</v>
      </c>
      <c r="J9" s="116">
        <f t="shared" si="0"/>
        <v>1.8268551236749118</v>
      </c>
      <c r="K9" s="192">
        <v>0.63600000000000001</v>
      </c>
      <c r="L9" s="116">
        <f t="shared" si="0"/>
        <v>0.13571428571428568</v>
      </c>
      <c r="M9" s="192">
        <v>0.75329999999999997</v>
      </c>
      <c r="N9" s="116">
        <f t="shared" ref="N9:N14" si="1">IFERROR(M9/K9-1,"-")</f>
        <v>0.18443396226415087</v>
      </c>
      <c r="O9" s="116">
        <f>IFERROR(M9/C9-1,"-")</f>
        <v>7.0636725412166035E-2</v>
      </c>
    </row>
    <row r="10" spans="1:17" x14ac:dyDescent="0.25">
      <c r="A10" s="1" t="s">
        <v>72</v>
      </c>
      <c r="B10" s="114" t="s">
        <v>73</v>
      </c>
      <c r="C10" s="192">
        <v>0.63009999999999999</v>
      </c>
      <c r="D10" s="116">
        <v>-9.0239676580999295E-2</v>
      </c>
      <c r="E10" s="192">
        <v>0.62680000000000002</v>
      </c>
      <c r="F10" s="116">
        <f t="shared" si="0"/>
        <v>-5.2372639263608134E-3</v>
      </c>
      <c r="G10" s="192">
        <v>0.14859999999999998</v>
      </c>
      <c r="H10" s="116">
        <f t="shared" si="0"/>
        <v>-0.76292278238672628</v>
      </c>
      <c r="I10" s="192">
        <v>0.58860000000000001</v>
      </c>
      <c r="J10" s="116">
        <f t="shared" si="0"/>
        <v>2.960969044414536</v>
      </c>
      <c r="K10" s="192">
        <v>0.63369999999999993</v>
      </c>
      <c r="L10" s="116">
        <f t="shared" si="0"/>
        <v>7.6622494053686596E-2</v>
      </c>
      <c r="M10" s="192">
        <v>0.70550000000000002</v>
      </c>
      <c r="N10" s="116">
        <f t="shared" si="1"/>
        <v>0.11330282468044839</v>
      </c>
      <c r="O10" s="116">
        <f t="shared" ref="O10:O14" si="2">IFERROR(M10/C10-1,"-")</f>
        <v>0.11966354546897318</v>
      </c>
    </row>
    <row r="11" spans="1:17" x14ac:dyDescent="0.25">
      <c r="A11" s="1" t="s">
        <v>74</v>
      </c>
      <c r="B11" s="114" t="s">
        <v>75</v>
      </c>
      <c r="C11" s="192">
        <v>0.69010000000000005</v>
      </c>
      <c r="D11" s="116">
        <v>0.10557513617430314</v>
      </c>
      <c r="E11" s="192">
        <v>0.35499999999999998</v>
      </c>
      <c r="F11" s="116">
        <f t="shared" si="0"/>
        <v>-0.48558179973916826</v>
      </c>
      <c r="G11" s="192">
        <v>0.25969999999999999</v>
      </c>
      <c r="H11" s="116">
        <f t="shared" si="0"/>
        <v>-0.26845070422535211</v>
      </c>
      <c r="I11" s="192">
        <v>0.65049999999999997</v>
      </c>
      <c r="J11" s="116">
        <f t="shared" si="0"/>
        <v>1.5048132460531383</v>
      </c>
      <c r="K11" s="192">
        <v>0.6462</v>
      </c>
      <c r="L11" s="116">
        <f t="shared" si="0"/>
        <v>-6.610299769408079E-3</v>
      </c>
      <c r="M11" s="192">
        <v>0.73560000000000003</v>
      </c>
      <c r="N11" s="116">
        <f t="shared" si="1"/>
        <v>0.13834726090993499</v>
      </c>
      <c r="O11" s="116">
        <f t="shared" si="2"/>
        <v>6.5932473554557225E-2</v>
      </c>
    </row>
    <row r="12" spans="1:17" x14ac:dyDescent="0.25">
      <c r="A12" s="1" t="s">
        <v>76</v>
      </c>
      <c r="B12" s="114" t="s">
        <v>77</v>
      </c>
      <c r="C12" s="192">
        <v>0.44140000000000001</v>
      </c>
      <c r="D12" s="116">
        <v>-0.11079774375503626</v>
      </c>
      <c r="E12" s="192">
        <v>0</v>
      </c>
      <c r="F12" s="116">
        <f t="shared" si="0"/>
        <v>-1</v>
      </c>
      <c r="G12" s="192">
        <v>0.249</v>
      </c>
      <c r="H12" s="116" t="str">
        <f t="shared" si="0"/>
        <v>-</v>
      </c>
      <c r="I12" s="192">
        <v>0.47840000000000005</v>
      </c>
      <c r="J12" s="116">
        <f t="shared" si="0"/>
        <v>0.92128514056224908</v>
      </c>
      <c r="K12" s="192">
        <v>0.47939999999999999</v>
      </c>
      <c r="L12" s="116">
        <f t="shared" si="0"/>
        <v>2.0903010033443969E-3</v>
      </c>
      <c r="M12" s="192">
        <v>0.53310000000000002</v>
      </c>
      <c r="N12" s="116">
        <f t="shared" si="1"/>
        <v>0.11201501877346698</v>
      </c>
      <c r="O12" s="116">
        <f t="shared" si="2"/>
        <v>0.20774807430901676</v>
      </c>
    </row>
    <row r="13" spans="1:17" x14ac:dyDescent="0.25">
      <c r="A13" s="1" t="s">
        <v>78</v>
      </c>
      <c r="B13" s="114" t="s">
        <v>79</v>
      </c>
      <c r="C13" s="192">
        <v>0.4526</v>
      </c>
      <c r="D13" s="116">
        <v>-2.8963741686333422E-2</v>
      </c>
      <c r="E13" s="192">
        <v>0</v>
      </c>
      <c r="F13" s="116">
        <f t="shared" si="0"/>
        <v>-1</v>
      </c>
      <c r="G13" s="192">
        <v>0.2223</v>
      </c>
      <c r="H13" s="116" t="str">
        <f t="shared" si="0"/>
        <v>-</v>
      </c>
      <c r="I13" s="192">
        <v>0.42420000000000002</v>
      </c>
      <c r="J13" s="116">
        <f t="shared" si="0"/>
        <v>0.90823211875843457</v>
      </c>
      <c r="K13" s="192">
        <v>0.37990000000000002</v>
      </c>
      <c r="L13" s="116">
        <f t="shared" si="0"/>
        <v>-0.10443187175860447</v>
      </c>
      <c r="M13" s="192">
        <v>0.27649999999999997</v>
      </c>
      <c r="N13" s="116">
        <f t="shared" si="1"/>
        <v>-0.2721768886549093</v>
      </c>
      <c r="O13" s="116">
        <f t="shared" si="2"/>
        <v>-0.38908528501988515</v>
      </c>
    </row>
    <row r="14" spans="1:17" x14ac:dyDescent="0.25">
      <c r="A14" s="1" t="s">
        <v>80</v>
      </c>
      <c r="B14" s="114" t="s">
        <v>81</v>
      </c>
      <c r="C14" s="192">
        <v>0.53610000000000002</v>
      </c>
      <c r="D14" s="116">
        <v>0.11039768019884022</v>
      </c>
      <c r="E14" s="192">
        <v>0</v>
      </c>
      <c r="F14" s="116">
        <f t="shared" si="0"/>
        <v>-1</v>
      </c>
      <c r="G14" s="192">
        <v>0.23989999999999997</v>
      </c>
      <c r="H14" s="116" t="str">
        <f t="shared" si="0"/>
        <v>-</v>
      </c>
      <c r="I14" s="192">
        <v>0.46659999999999996</v>
      </c>
      <c r="J14" s="116">
        <f t="shared" si="0"/>
        <v>0.94497707378074192</v>
      </c>
      <c r="K14" s="192">
        <v>0.40689999999999998</v>
      </c>
      <c r="L14" s="116">
        <f t="shared" si="0"/>
        <v>-0.12794684954993563</v>
      </c>
      <c r="M14" s="192">
        <v>0.53659999999999997</v>
      </c>
      <c r="N14" s="116">
        <f t="shared" si="1"/>
        <v>0.31875153600393213</v>
      </c>
      <c r="O14" s="116">
        <f t="shared" si="2"/>
        <v>9.3266181682505334E-4</v>
      </c>
    </row>
    <row r="15" spans="1:17" x14ac:dyDescent="0.25">
      <c r="A15" s="1" t="s">
        <v>82</v>
      </c>
      <c r="B15" s="114" t="s">
        <v>83</v>
      </c>
      <c r="C15" s="192">
        <v>0.48499999999999999</v>
      </c>
      <c r="D15" s="116">
        <v>2.1482729570345471E-2</v>
      </c>
      <c r="E15" s="192">
        <v>0</v>
      </c>
      <c r="F15" s="116">
        <f t="shared" si="0"/>
        <v>-1</v>
      </c>
      <c r="G15" s="192">
        <v>0.34950000000000003</v>
      </c>
      <c r="H15" s="116" t="str">
        <f t="shared" si="0"/>
        <v>-</v>
      </c>
      <c r="I15" s="192">
        <v>0.43840000000000001</v>
      </c>
      <c r="J15" s="116">
        <f t="shared" si="0"/>
        <v>0.25436337625178829</v>
      </c>
      <c r="K15" s="192">
        <v>0.44450000000000001</v>
      </c>
      <c r="L15" s="116">
        <f t="shared" si="0"/>
        <v>1.3914233576642232E-2</v>
      </c>
      <c r="M15" s="192">
        <v>0.44259999999999999</v>
      </c>
      <c r="N15" s="116">
        <f>IFERROR(M15/K15-1,"-")</f>
        <v>-4.2744656917885759E-3</v>
      </c>
      <c r="O15" s="116">
        <f>IFERROR(M15/C15-1,"-")</f>
        <v>-8.7422680412371112E-2</v>
      </c>
    </row>
    <row r="16" spans="1:17" x14ac:dyDescent="0.25">
      <c r="A16" s="1" t="s">
        <v>84</v>
      </c>
      <c r="B16" s="114" t="s">
        <v>85</v>
      </c>
      <c r="C16" s="192">
        <v>0.47509999999999997</v>
      </c>
      <c r="D16" s="116">
        <v>-0.28124054462934944</v>
      </c>
      <c r="E16" s="192">
        <v>0.37790000000000001</v>
      </c>
      <c r="F16" s="116">
        <f t="shared" si="0"/>
        <v>-0.20458850768259307</v>
      </c>
      <c r="G16" s="192">
        <v>0.42659999999999998</v>
      </c>
      <c r="H16" s="116">
        <f t="shared" si="0"/>
        <v>0.12887007144747287</v>
      </c>
      <c r="I16" s="192">
        <v>0.56740000000000002</v>
      </c>
      <c r="J16" s="116">
        <f t="shared" si="0"/>
        <v>0.33005157055789969</v>
      </c>
      <c r="K16" s="192">
        <v>0.44319999999999998</v>
      </c>
      <c r="L16" s="116">
        <f t="shared" si="0"/>
        <v>-0.21889319703912591</v>
      </c>
      <c r="M16" s="192">
        <v>0.58899999999999997</v>
      </c>
      <c r="N16" s="116">
        <f>IFERROR(M16/K16-1,"-")</f>
        <v>0.32897111913357402</v>
      </c>
      <c r="O16" s="116">
        <f>IFERROR(M16/C16-1,"-")</f>
        <v>0.2397390023153021</v>
      </c>
    </row>
    <row r="17" spans="1:30" x14ac:dyDescent="0.25">
      <c r="A17" s="1" t="s">
        <v>86</v>
      </c>
      <c r="B17" s="114" t="s">
        <v>87</v>
      </c>
      <c r="C17" s="192">
        <v>0.60489999999999999</v>
      </c>
      <c r="D17" s="116">
        <v>3.4370725034199801E-2</v>
      </c>
      <c r="E17" s="192">
        <v>0.1106</v>
      </c>
      <c r="F17" s="116">
        <f t="shared" si="0"/>
        <v>-0.8171598611340718</v>
      </c>
      <c r="G17" s="192">
        <v>0.50350000000000006</v>
      </c>
      <c r="H17" s="116">
        <f t="shared" si="0"/>
        <v>3.5524412296564201</v>
      </c>
      <c r="I17" s="192">
        <v>0.50549999999999995</v>
      </c>
      <c r="J17" s="116">
        <f t="shared" si="0"/>
        <v>3.9721946375370631E-3</v>
      </c>
      <c r="K17" s="192">
        <v>0.502</v>
      </c>
      <c r="L17" s="116">
        <f t="shared" si="0"/>
        <v>-6.923837784371778E-3</v>
      </c>
      <c r="M17" s="192">
        <v>0.64379999999999993</v>
      </c>
      <c r="N17" s="116">
        <f t="shared" ref="N17:N20" si="3">IFERROR(M17/K17-1,"-")</f>
        <v>0.28247011952191214</v>
      </c>
      <c r="O17" s="116">
        <f t="shared" ref="O17:O20" si="4">IFERROR(M17/C17-1,"-")</f>
        <v>6.4308150107455608E-2</v>
      </c>
    </row>
    <row r="18" spans="1:30" x14ac:dyDescent="0.25">
      <c r="A18" s="1" t="s">
        <v>88</v>
      </c>
      <c r="B18" s="114" t="s">
        <v>89</v>
      </c>
      <c r="C18" s="192">
        <v>0.53239999999999998</v>
      </c>
      <c r="D18" s="116">
        <v>-9.1196724362553327E-3</v>
      </c>
      <c r="E18" s="192">
        <v>0.1152</v>
      </c>
      <c r="F18" s="116">
        <f t="shared" si="0"/>
        <v>-0.78362133734034556</v>
      </c>
      <c r="G18" s="192">
        <v>0.58409999999999995</v>
      </c>
      <c r="H18" s="116">
        <f t="shared" si="0"/>
        <v>4.0703125</v>
      </c>
      <c r="I18" s="192">
        <v>0.52579999999999993</v>
      </c>
      <c r="J18" s="116">
        <f t="shared" si="0"/>
        <v>-9.9811676082862566E-2</v>
      </c>
      <c r="K18" s="192">
        <v>0.63</v>
      </c>
      <c r="L18" s="116">
        <f t="shared" si="0"/>
        <v>0.19817421072651209</v>
      </c>
      <c r="M18" s="192">
        <v>0.63259999999999994</v>
      </c>
      <c r="N18" s="116">
        <f t="shared" si="3"/>
        <v>4.1269841269839791E-3</v>
      </c>
      <c r="O18" s="116">
        <f t="shared" si="4"/>
        <v>0.1882043576258452</v>
      </c>
      <c r="AC18" s="193"/>
    </row>
    <row r="19" spans="1:30" x14ac:dyDescent="0.25">
      <c r="A19" s="1" t="s">
        <v>90</v>
      </c>
      <c r="B19" s="114" t="s">
        <v>91</v>
      </c>
      <c r="C19" s="192">
        <v>0.67349999999999999</v>
      </c>
      <c r="D19" s="116">
        <v>-3.0935251798561048E-2</v>
      </c>
      <c r="E19" s="192">
        <v>0.25659999999999999</v>
      </c>
      <c r="F19" s="116">
        <f t="shared" si="0"/>
        <v>-0.61900519673348176</v>
      </c>
      <c r="G19" s="192">
        <v>0.68409999999999993</v>
      </c>
      <c r="H19" s="116">
        <f t="shared" si="0"/>
        <v>1.6660171473109897</v>
      </c>
      <c r="I19" s="192">
        <v>0.60350000000000004</v>
      </c>
      <c r="J19" s="116">
        <f t="shared" si="0"/>
        <v>-0.1178190323052184</v>
      </c>
      <c r="K19" s="192">
        <v>0.73450000000000004</v>
      </c>
      <c r="L19" s="116">
        <f t="shared" si="0"/>
        <v>0.21706710853355426</v>
      </c>
      <c r="M19" s="192">
        <v>0.58279999999999998</v>
      </c>
      <c r="N19" s="116">
        <f t="shared" si="3"/>
        <v>-0.2065350578624916</v>
      </c>
      <c r="O19" s="116">
        <f t="shared" si="4"/>
        <v>-0.13466963622865624</v>
      </c>
      <c r="AC19" s="193"/>
      <c r="AD19" s="193"/>
    </row>
    <row r="20" spans="1:30" x14ac:dyDescent="0.25">
      <c r="A20" s="1" t="s">
        <v>92</v>
      </c>
      <c r="B20" s="114" t="s">
        <v>93</v>
      </c>
      <c r="C20" s="192">
        <v>0.62939999999999996</v>
      </c>
      <c r="D20" s="116">
        <v>-2.5998142989786532E-2</v>
      </c>
      <c r="E20" s="192">
        <v>0.20100000000000001</v>
      </c>
      <c r="F20" s="116">
        <f t="shared" si="0"/>
        <v>-0.68064823641563388</v>
      </c>
      <c r="G20" s="192">
        <v>0.59650000000000003</v>
      </c>
      <c r="H20" s="116">
        <f t="shared" si="0"/>
        <v>1.9676616915422884</v>
      </c>
      <c r="I20" s="192">
        <v>0.6391</v>
      </c>
      <c r="J20" s="116">
        <f t="shared" si="0"/>
        <v>7.1416596814752653E-2</v>
      </c>
      <c r="K20" s="192">
        <v>0.70480000000000009</v>
      </c>
      <c r="L20" s="116">
        <f t="shared" si="0"/>
        <v>0.10280081364418736</v>
      </c>
      <c r="M20" s="192" t="s">
        <v>227</v>
      </c>
      <c r="N20" s="116" t="str">
        <f t="shared" si="3"/>
        <v>-</v>
      </c>
      <c r="O20" s="116" t="str">
        <f t="shared" si="4"/>
        <v>-</v>
      </c>
      <c r="P20" s="122"/>
    </row>
    <row r="21" spans="1:30" ht="15.75" x14ac:dyDescent="0.25">
      <c r="A21" s="1" t="s">
        <v>0</v>
      </c>
      <c r="B21" s="117" t="s">
        <v>30</v>
      </c>
      <c r="C21" s="194">
        <v>0.57076491108653105</v>
      </c>
      <c r="D21" s="119">
        <v>-2.8219614660292769E-2</v>
      </c>
      <c r="E21" s="194">
        <v>0.42174668708366447</v>
      </c>
      <c r="F21" s="119">
        <v>-0.26108511772244281</v>
      </c>
      <c r="G21" s="194">
        <v>0.40408330264719122</v>
      </c>
      <c r="H21" s="119">
        <v>-4.1881501331080373E-2</v>
      </c>
      <c r="I21" s="194">
        <v>0.53778304538949095</v>
      </c>
      <c r="J21" s="119">
        <v>0.33087173329464248</v>
      </c>
      <c r="K21" s="194">
        <v>0.55454348826086564</v>
      </c>
      <c r="L21" s="119">
        <v>3.1165807503722665E-2</v>
      </c>
      <c r="M21" s="194" t="s">
        <v>227</v>
      </c>
      <c r="N21" s="119" t="s">
        <v>227</v>
      </c>
      <c r="O21" s="119" t="s">
        <v>227</v>
      </c>
      <c r="P21" s="303"/>
    </row>
    <row r="22" spans="1:30" ht="6" customHeight="1" x14ac:dyDescent="0.25">
      <c r="P22" s="303"/>
    </row>
    <row r="23" spans="1:30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95"/>
      <c r="P23" s="303"/>
    </row>
    <row r="24" spans="1:30" x14ac:dyDescent="0.25">
      <c r="C24" s="196"/>
      <c r="K24" s="196"/>
      <c r="M24" s="196"/>
      <c r="N24" s="116"/>
      <c r="O24" s="196"/>
      <c r="P24" s="303"/>
    </row>
    <row r="26" spans="1:30" ht="21.75" customHeight="1" thickBot="1" x14ac:dyDescent="0.3">
      <c r="B26" s="263" t="s">
        <v>294</v>
      </c>
      <c r="C26" s="263"/>
      <c r="D26" s="263"/>
      <c r="E26" s="263"/>
      <c r="F26" s="263"/>
      <c r="G26" s="263"/>
      <c r="H26" s="263"/>
      <c r="I26" s="263"/>
      <c r="J26" s="263"/>
      <c r="K26" s="263"/>
      <c r="L26" s="263"/>
      <c r="M26" s="263"/>
      <c r="N26" s="263"/>
      <c r="O26" s="263"/>
      <c r="Q26" s="1" t="s">
        <v>152</v>
      </c>
    </row>
    <row r="27" spans="1:30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Q27" s="1" t="s">
        <v>153</v>
      </c>
    </row>
    <row r="28" spans="1:30" ht="22.5" thickTop="1" thickBot="1" x14ac:dyDescent="0.3">
      <c r="B28" s="109"/>
      <c r="C28" s="288" t="s">
        <v>60</v>
      </c>
      <c r="D28" s="289"/>
      <c r="E28" s="289"/>
      <c r="F28" s="289"/>
      <c r="G28" s="289"/>
      <c r="H28" s="289"/>
      <c r="I28" s="289"/>
      <c r="J28" s="289"/>
      <c r="K28" s="289"/>
      <c r="L28" s="289"/>
      <c r="M28" s="289"/>
      <c r="N28" s="289"/>
      <c r="O28" s="290"/>
    </row>
    <row r="29" spans="1:30" ht="22.5" thickTop="1" thickBot="1" x14ac:dyDescent="0.3">
      <c r="B29" s="109"/>
      <c r="C29" s="291">
        <v>2019</v>
      </c>
      <c r="D29" s="292"/>
      <c r="E29" s="293" t="s">
        <v>275</v>
      </c>
      <c r="F29" s="292"/>
      <c r="G29" s="293" t="s">
        <v>276</v>
      </c>
      <c r="H29" s="292"/>
      <c r="I29" s="293" t="s">
        <v>277</v>
      </c>
      <c r="J29" s="292"/>
      <c r="K29" s="293">
        <v>2023</v>
      </c>
      <c r="L29" s="292"/>
      <c r="M29" s="293">
        <v>2024</v>
      </c>
      <c r="N29" s="294"/>
      <c r="O29" s="295"/>
    </row>
    <row r="30" spans="1:30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tr">
        <f>CONCATENATE("var ",RIGHT(M29,2),"/",RIGHT(K29,2))</f>
        <v>var 24/23</v>
      </c>
      <c r="O30" s="112" t="str">
        <f>CONCATENATE("var ",RIGHT(M29,2),"/",RIGHT(C29,2))</f>
        <v>var 24/19</v>
      </c>
    </row>
    <row r="31" spans="1:30" x14ac:dyDescent="0.25">
      <c r="B31" s="114" t="s">
        <v>71</v>
      </c>
      <c r="C31" s="192">
        <v>0.67280000000000006</v>
      </c>
      <c r="D31" s="116"/>
      <c r="E31" s="192">
        <v>0.54820000000000002</v>
      </c>
      <c r="F31" s="116">
        <f t="shared" ref="F31:J42" si="5">IFERROR(E31/C31-1,"-")</f>
        <v>-0.18519619500594531</v>
      </c>
      <c r="G31" s="192">
        <v>0.1981</v>
      </c>
      <c r="H31" s="116">
        <f t="shared" si="5"/>
        <v>-0.63863553447646848</v>
      </c>
      <c r="I31" s="192">
        <v>0.56000000000000005</v>
      </c>
      <c r="J31" s="116">
        <f t="shared" si="5"/>
        <v>1.8268551236749118</v>
      </c>
      <c r="K31" s="192">
        <v>0.62919999999999998</v>
      </c>
      <c r="L31" s="116">
        <f t="shared" ref="L31:L42" si="6">IFERROR(K31/I31-1,"-")</f>
        <v>0.12357142857142844</v>
      </c>
      <c r="M31" s="192">
        <v>0.75120000000000009</v>
      </c>
      <c r="N31" s="116">
        <f t="shared" ref="N31:N39" si="7">IFERROR(M31/K31-1,"-")</f>
        <v>0.19389701207883037</v>
      </c>
      <c r="O31" s="116">
        <f>IFERROR(M31/C31-1,"-")</f>
        <v>0.11652794292508917</v>
      </c>
    </row>
    <row r="32" spans="1:30" x14ac:dyDescent="0.25">
      <c r="B32" s="114" t="s">
        <v>73</v>
      </c>
      <c r="C32" s="192">
        <v>0.64890000000000003</v>
      </c>
      <c r="D32" s="116"/>
      <c r="E32" s="192">
        <v>0.64469999999999994</v>
      </c>
      <c r="F32" s="116">
        <f t="shared" si="5"/>
        <v>-6.4724919093852584E-3</v>
      </c>
      <c r="G32" s="192">
        <v>0.14859999999999998</v>
      </c>
      <c r="H32" s="116">
        <f t="shared" si="5"/>
        <v>-0.7695051962152939</v>
      </c>
      <c r="I32" s="192">
        <v>0.58860000000000001</v>
      </c>
      <c r="J32" s="116">
        <f t="shared" si="5"/>
        <v>2.960969044414536</v>
      </c>
      <c r="K32" s="192">
        <v>0.62840000000000007</v>
      </c>
      <c r="L32" s="116">
        <f t="shared" si="6"/>
        <v>6.7618076792388848E-2</v>
      </c>
      <c r="M32" s="192">
        <v>0.72860000000000003</v>
      </c>
      <c r="N32" s="116">
        <f t="shared" si="7"/>
        <v>0.15945257797581158</v>
      </c>
      <c r="O32" s="116">
        <f t="shared" ref="O32:O39" si="8">IFERROR(M32/C32-1,"-")</f>
        <v>0.12282323932809369</v>
      </c>
    </row>
    <row r="33" spans="2:15" x14ac:dyDescent="0.25">
      <c r="B33" s="114" t="s">
        <v>75</v>
      </c>
      <c r="C33" s="192">
        <v>0.71589999999999998</v>
      </c>
      <c r="D33" s="116"/>
      <c r="E33" s="192">
        <v>0.34350000000000003</v>
      </c>
      <c r="F33" s="116">
        <f t="shared" si="5"/>
        <v>-0.52018438329375605</v>
      </c>
      <c r="G33" s="192">
        <v>0.25969999999999999</v>
      </c>
      <c r="H33" s="116">
        <f t="shared" si="5"/>
        <v>-0.24395924308588079</v>
      </c>
      <c r="I33" s="192">
        <v>0.65049999999999997</v>
      </c>
      <c r="J33" s="116">
        <f t="shared" si="5"/>
        <v>1.5048132460531383</v>
      </c>
      <c r="K33" s="192">
        <v>0.64529999999999998</v>
      </c>
      <c r="L33" s="116">
        <f t="shared" si="6"/>
        <v>-7.9938508839354494E-3</v>
      </c>
      <c r="M33" s="192">
        <v>0.73140000000000005</v>
      </c>
      <c r="N33" s="116">
        <f t="shared" si="7"/>
        <v>0.13342631334263144</v>
      </c>
      <c r="O33" s="116">
        <f t="shared" si="8"/>
        <v>2.165106858499799E-2</v>
      </c>
    </row>
    <row r="34" spans="2:15" x14ac:dyDescent="0.25">
      <c r="B34" s="114" t="s">
        <v>77</v>
      </c>
      <c r="C34" s="192">
        <v>0.46950000000000003</v>
      </c>
      <c r="D34" s="116"/>
      <c r="E34" s="192">
        <v>0</v>
      </c>
      <c r="F34" s="116">
        <f t="shared" si="5"/>
        <v>-1</v>
      </c>
      <c r="G34" s="192">
        <v>0.249</v>
      </c>
      <c r="H34" s="116" t="str">
        <f t="shared" si="5"/>
        <v>-</v>
      </c>
      <c r="I34" s="192">
        <v>0.47840000000000005</v>
      </c>
      <c r="J34" s="116">
        <f t="shared" si="5"/>
        <v>0.92128514056224908</v>
      </c>
      <c r="K34" s="192">
        <v>0.47350000000000003</v>
      </c>
      <c r="L34" s="116">
        <f t="shared" si="6"/>
        <v>-1.0242474916387967E-2</v>
      </c>
      <c r="M34" s="192">
        <v>0.53060000000000007</v>
      </c>
      <c r="N34" s="116">
        <f t="shared" si="7"/>
        <v>0.12059134107708558</v>
      </c>
      <c r="O34" s="116">
        <f t="shared" si="8"/>
        <v>0.13013844515441964</v>
      </c>
    </row>
    <row r="35" spans="2:15" x14ac:dyDescent="0.25">
      <c r="B35" s="114" t="s">
        <v>79</v>
      </c>
      <c r="C35" s="192">
        <v>0.46279999999999999</v>
      </c>
      <c r="D35" s="116"/>
      <c r="E35" s="192">
        <v>0</v>
      </c>
      <c r="F35" s="116">
        <f t="shared" si="5"/>
        <v>-1</v>
      </c>
      <c r="G35" s="192">
        <v>0.2223</v>
      </c>
      <c r="H35" s="116" t="str">
        <f t="shared" si="5"/>
        <v>-</v>
      </c>
      <c r="I35" s="192">
        <v>0.42420000000000002</v>
      </c>
      <c r="J35" s="116">
        <f t="shared" si="5"/>
        <v>0.90823211875843457</v>
      </c>
      <c r="K35" s="192">
        <v>0.37439999999999996</v>
      </c>
      <c r="L35" s="116">
        <f t="shared" si="6"/>
        <v>-0.11739745403111757</v>
      </c>
      <c r="M35" s="192">
        <v>0.27329999999999999</v>
      </c>
      <c r="N35" s="116">
        <f t="shared" si="7"/>
        <v>-0.27003205128205121</v>
      </c>
      <c r="O35" s="116">
        <f t="shared" si="8"/>
        <v>-0.40946413137424376</v>
      </c>
    </row>
    <row r="36" spans="2:15" x14ac:dyDescent="0.25">
      <c r="B36" s="114" t="s">
        <v>81</v>
      </c>
      <c r="C36" s="192">
        <v>0.57669999999999999</v>
      </c>
      <c r="D36" s="116"/>
      <c r="E36" s="192">
        <v>0</v>
      </c>
      <c r="F36" s="116">
        <f t="shared" si="5"/>
        <v>-1</v>
      </c>
      <c r="G36" s="192">
        <v>0.23989999999999997</v>
      </c>
      <c r="H36" s="116" t="str">
        <f t="shared" si="5"/>
        <v>-</v>
      </c>
      <c r="I36" s="192">
        <v>0.46659999999999996</v>
      </c>
      <c r="J36" s="116">
        <f t="shared" si="5"/>
        <v>0.94497707378074192</v>
      </c>
      <c r="K36" s="192">
        <v>0.40399999999999997</v>
      </c>
      <c r="L36" s="116">
        <f t="shared" si="6"/>
        <v>-0.13416202314616377</v>
      </c>
      <c r="M36" s="192">
        <v>0.54010000000000002</v>
      </c>
      <c r="N36" s="116">
        <f t="shared" si="7"/>
        <v>0.33688118811881207</v>
      </c>
      <c r="O36" s="116">
        <f t="shared" si="8"/>
        <v>-6.3464539621987059E-2</v>
      </c>
    </row>
    <row r="37" spans="2:15" x14ac:dyDescent="0.25">
      <c r="B37" s="114" t="s">
        <v>83</v>
      </c>
      <c r="C37" s="192">
        <v>0.47350000000000003</v>
      </c>
      <c r="D37" s="116"/>
      <c r="E37" s="192">
        <v>0</v>
      </c>
      <c r="F37" s="116">
        <f t="shared" si="5"/>
        <v>-1</v>
      </c>
      <c r="G37" s="192">
        <v>0.34950000000000003</v>
      </c>
      <c r="H37" s="116" t="str">
        <f t="shared" si="5"/>
        <v>-</v>
      </c>
      <c r="I37" s="192">
        <v>0.43840000000000001</v>
      </c>
      <c r="J37" s="116">
        <f t="shared" si="5"/>
        <v>0.25436337625178829</v>
      </c>
      <c r="K37" s="192">
        <v>0.44119999999999998</v>
      </c>
      <c r="L37" s="116">
        <f t="shared" si="6"/>
        <v>6.3868613138684527E-3</v>
      </c>
      <c r="M37" s="192">
        <v>0.43619999999999998</v>
      </c>
      <c r="N37" s="116">
        <f t="shared" si="7"/>
        <v>-1.1332728921124247E-2</v>
      </c>
      <c r="O37" s="116">
        <f t="shared" si="8"/>
        <v>-7.8775079197465847E-2</v>
      </c>
    </row>
    <row r="38" spans="2:15" x14ac:dyDescent="0.25">
      <c r="B38" s="114" t="s">
        <v>85</v>
      </c>
      <c r="C38" s="192">
        <v>0.49810000000000004</v>
      </c>
      <c r="D38" s="116"/>
      <c r="E38" s="192">
        <v>0.37790000000000001</v>
      </c>
      <c r="F38" s="116">
        <f t="shared" si="5"/>
        <v>-0.24131700461754668</v>
      </c>
      <c r="G38" s="192">
        <v>0.42659999999999998</v>
      </c>
      <c r="H38" s="116">
        <f t="shared" si="5"/>
        <v>0.12887007144747287</v>
      </c>
      <c r="I38" s="192">
        <v>0.56740000000000002</v>
      </c>
      <c r="J38" s="116">
        <f t="shared" si="5"/>
        <v>0.33005157055789969</v>
      </c>
      <c r="K38" s="192">
        <v>0.43630000000000002</v>
      </c>
      <c r="L38" s="116">
        <f t="shared" si="6"/>
        <v>-0.23105393020796616</v>
      </c>
      <c r="M38" s="192">
        <v>0.58509999999999995</v>
      </c>
      <c r="N38" s="116">
        <f t="shared" si="7"/>
        <v>0.34104973641989433</v>
      </c>
      <c r="O38" s="116">
        <f t="shared" si="8"/>
        <v>0.1746637221441476</v>
      </c>
    </row>
    <row r="39" spans="2:15" x14ac:dyDescent="0.25">
      <c r="B39" s="114" t="s">
        <v>87</v>
      </c>
      <c r="C39" s="192">
        <v>0.60799999999999998</v>
      </c>
      <c r="D39" s="116"/>
      <c r="E39" s="192">
        <v>0.1106</v>
      </c>
      <c r="F39" s="116">
        <f t="shared" si="5"/>
        <v>-0.8180921052631579</v>
      </c>
      <c r="G39" s="192">
        <v>0.50350000000000006</v>
      </c>
      <c r="H39" s="116">
        <f t="shared" si="5"/>
        <v>3.5524412296564201</v>
      </c>
      <c r="I39" s="192">
        <v>0.50549999999999995</v>
      </c>
      <c r="J39" s="116">
        <f t="shared" si="5"/>
        <v>3.9721946375370631E-3</v>
      </c>
      <c r="K39" s="192">
        <v>0.50039999999999996</v>
      </c>
      <c r="L39" s="116">
        <f t="shared" si="6"/>
        <v>-1.0089020771513302E-2</v>
      </c>
      <c r="M39" s="192">
        <v>0.64400000000000002</v>
      </c>
      <c r="N39" s="116">
        <f t="shared" si="7"/>
        <v>0.28697042366107128</v>
      </c>
      <c r="O39" s="116">
        <f t="shared" si="8"/>
        <v>5.9210526315789602E-2</v>
      </c>
    </row>
    <row r="40" spans="2:15" x14ac:dyDescent="0.25">
      <c r="B40" s="114" t="s">
        <v>89</v>
      </c>
      <c r="C40" s="192">
        <v>0.53310000000000002</v>
      </c>
      <c r="D40" s="116"/>
      <c r="E40" s="192">
        <v>0.1152</v>
      </c>
      <c r="F40" s="116">
        <f t="shared" si="5"/>
        <v>-0.7839054586381542</v>
      </c>
      <c r="G40" s="192">
        <v>0.58409999999999995</v>
      </c>
      <c r="H40" s="116">
        <f t="shared" si="5"/>
        <v>4.0703125</v>
      </c>
      <c r="I40" s="192">
        <v>0.52579999999999993</v>
      </c>
      <c r="J40" s="116">
        <f t="shared" si="5"/>
        <v>-9.9811676082862566E-2</v>
      </c>
      <c r="K40" s="192">
        <v>0.62990000000000002</v>
      </c>
      <c r="L40" s="116">
        <f t="shared" si="6"/>
        <v>0.19798402434385709</v>
      </c>
      <c r="M40" s="192">
        <v>0.629</v>
      </c>
      <c r="N40" s="116">
        <f>IFERROR(M40/K40-1,"-")</f>
        <v>-1.4287982219399753E-3</v>
      </c>
      <c r="O40" s="116">
        <f>IFERROR(M40/C40-1,"-")</f>
        <v>0.17989120240105039</v>
      </c>
    </row>
    <row r="41" spans="2:15" x14ac:dyDescent="0.25">
      <c r="B41" s="114" t="s">
        <v>91</v>
      </c>
      <c r="C41" s="192">
        <v>0.65269999999999995</v>
      </c>
      <c r="D41" s="116"/>
      <c r="E41" s="192">
        <v>0.25659999999999999</v>
      </c>
      <c r="F41" s="116">
        <f t="shared" si="5"/>
        <v>-0.6068637965374597</v>
      </c>
      <c r="G41" s="192">
        <v>0.68409999999999993</v>
      </c>
      <c r="H41" s="116">
        <f t="shared" si="5"/>
        <v>1.6660171473109897</v>
      </c>
      <c r="I41" s="192">
        <v>0.60250000000000004</v>
      </c>
      <c r="J41" s="116">
        <f t="shared" si="5"/>
        <v>-0.11928080689957599</v>
      </c>
      <c r="K41" s="192">
        <v>0.72750000000000004</v>
      </c>
      <c r="L41" s="116">
        <f t="shared" si="6"/>
        <v>0.20746887966804972</v>
      </c>
      <c r="M41" s="192">
        <v>0.57689999999999997</v>
      </c>
      <c r="N41" s="116">
        <f>IFERROR(M41/K41-1,"-")</f>
        <v>-0.20701030927835062</v>
      </c>
      <c r="O41" s="116">
        <f>IFERROR(M41/C41-1,"-")</f>
        <v>-0.11613298605791322</v>
      </c>
    </row>
    <row r="42" spans="2:15" x14ac:dyDescent="0.25">
      <c r="B42" s="114" t="s">
        <v>93</v>
      </c>
      <c r="C42" s="192">
        <v>0.60829999999999995</v>
      </c>
      <c r="D42" s="116"/>
      <c r="E42" s="192">
        <v>0.20100000000000001</v>
      </c>
      <c r="F42" s="116">
        <f t="shared" si="5"/>
        <v>-0.66957093539372015</v>
      </c>
      <c r="G42" s="192">
        <v>0.59650000000000003</v>
      </c>
      <c r="H42" s="116">
        <f t="shared" si="5"/>
        <v>1.9676616915422884</v>
      </c>
      <c r="I42" s="192">
        <v>0.63659999999999994</v>
      </c>
      <c r="J42" s="116">
        <f t="shared" si="5"/>
        <v>6.7225481978206103E-2</v>
      </c>
      <c r="K42" s="192">
        <v>0.70010000000000006</v>
      </c>
      <c r="L42" s="116">
        <f t="shared" si="6"/>
        <v>9.9748664781652785E-2</v>
      </c>
      <c r="M42" s="192" t="s">
        <v>227</v>
      </c>
      <c r="N42" s="116" t="str">
        <f>IFERROR(M42/K42-1,"-")</f>
        <v>-</v>
      </c>
      <c r="O42" s="116" t="str">
        <f>IFERROR(M42/C42-1,"-")</f>
        <v>-</v>
      </c>
    </row>
    <row r="43" spans="2:15" ht="15.75" x14ac:dyDescent="0.25">
      <c r="B43" s="117" t="s">
        <v>30</v>
      </c>
      <c r="C43" s="194">
        <v>0.5760893921512974</v>
      </c>
      <c r="D43" s="119"/>
      <c r="E43" s="194">
        <v>0.38269999999999998</v>
      </c>
      <c r="F43" s="119">
        <v>-0.33569337464993254</v>
      </c>
      <c r="G43" s="194">
        <v>0.40408330264719122</v>
      </c>
      <c r="H43" s="119">
        <v>5.5874843603844315E-2</v>
      </c>
      <c r="I43" s="194">
        <v>0.5372393247269116</v>
      </c>
      <c r="J43" s="119">
        <v>0.32952616751892894</v>
      </c>
      <c r="K43" s="194">
        <v>0.55031548718710444</v>
      </c>
      <c r="L43" s="119">
        <v>2.4339548239212805E-2</v>
      </c>
      <c r="M43" s="194" t="s">
        <v>227</v>
      </c>
      <c r="N43" s="119" t="s">
        <v>227</v>
      </c>
      <c r="O43" s="119" t="s">
        <v>227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5" x14ac:dyDescent="0.25">
      <c r="C46" s="196"/>
      <c r="K46" s="196"/>
      <c r="L46" s="196"/>
    </row>
  </sheetData>
  <mergeCells count="17">
    <mergeCell ref="P21:P24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92D081-347E-478B-B570-D7BB1AE5A6CA}">
  <sheetPr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154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827F53-E986-4B00-9940-CF280CFB2AC5}">
  <sheetPr>
    <tabColor theme="2" tint="-9.9978637043366805E-2"/>
  </sheetPr>
  <dimension ref="B1:BB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0.85546875" customWidth="1"/>
    <col min="10" max="10" width="11" hidden="1" customWidth="1"/>
    <col min="11" max="11" width="13.85546875" hidden="1" customWidth="1"/>
    <col min="12" max="12" width="11" hidden="1" customWidth="1"/>
    <col min="13" max="13" width="0" hidden="1" customWidth="1"/>
    <col min="14" max="14" width="11.42578125" hidden="1" customWidth="1"/>
    <col min="15" max="16" width="0" hidden="1" customWidth="1"/>
    <col min="18" max="18" width="25" customWidth="1"/>
    <col min="19" max="19" width="11.28515625" customWidth="1"/>
    <col min="20" max="20" width="14.85546875" customWidth="1"/>
    <col min="21" max="21" width="14.42578125" customWidth="1"/>
    <col min="22" max="23" width="14.28515625" customWidth="1"/>
    <col min="24" max="24" width="14.42578125" customWidth="1"/>
    <col min="25" max="25" width="15" customWidth="1"/>
    <col min="26" max="26" width="11.42578125" hidden="1" customWidth="1"/>
    <col min="27" max="27" width="14.85546875" hidden="1" customWidth="1"/>
    <col min="28" max="28" width="11.42578125" hidden="1" customWidth="1"/>
    <col min="29" max="29" width="12.42578125" hidden="1" customWidth="1"/>
    <col min="30" max="30" width="10.85546875" hidden="1" customWidth="1"/>
    <col min="31" max="31" width="9.85546875" hidden="1" customWidth="1"/>
    <col min="32" max="32" width="9.42578125" hidden="1" customWidth="1"/>
    <col min="33" max="33" width="14.5703125" customWidth="1"/>
    <col min="34" max="34" width="28.42578125" customWidth="1"/>
    <col min="35" max="39" width="17.7109375" customWidth="1"/>
    <col min="40" max="40" width="9.28515625" customWidth="1"/>
    <col min="41" max="41" width="14.140625" customWidth="1"/>
    <col min="42" max="42" width="9.42578125" customWidth="1"/>
    <col min="43" max="43" width="13.140625" customWidth="1"/>
    <col min="44" max="44" width="7.85546875" customWidth="1"/>
    <col min="45" max="49" width="14.42578125" hidden="1" customWidth="1"/>
    <col min="50" max="50" width="9.85546875" hidden="1" customWidth="1"/>
    <col min="51" max="51" width="13" hidden="1" customWidth="1"/>
    <col min="52" max="52" width="9.5703125" hidden="1" customWidth="1"/>
    <col min="53" max="53" width="11.85546875" hidden="1" customWidth="1"/>
    <col min="54" max="54" width="9" hidden="1" customWidth="1"/>
  </cols>
  <sheetData>
    <row r="1" spans="2:54" ht="42.75" customHeight="1" x14ac:dyDescent="0.25"/>
    <row r="3" spans="2:54" x14ac:dyDescent="0.25">
      <c r="O3" s="197"/>
    </row>
    <row r="5" spans="2:54" ht="50.25" customHeight="1" thickBot="1" x14ac:dyDescent="0.3">
      <c r="B5" s="263" t="s">
        <v>155</v>
      </c>
      <c r="C5" s="263"/>
      <c r="D5" s="263"/>
      <c r="E5" s="263"/>
      <c r="F5" s="263"/>
      <c r="G5" s="263"/>
      <c r="H5" s="263"/>
      <c r="I5" s="263"/>
      <c r="J5" s="263"/>
      <c r="K5" s="263"/>
      <c r="L5" s="263"/>
      <c r="M5" s="263"/>
      <c r="N5" s="263"/>
      <c r="O5" s="263"/>
      <c r="P5" s="263"/>
      <c r="R5" s="263" t="s">
        <v>156</v>
      </c>
      <c r="S5" s="263"/>
      <c r="T5" s="263"/>
      <c r="U5" s="263"/>
      <c r="V5" s="263"/>
      <c r="W5" s="263"/>
      <c r="X5" s="263"/>
      <c r="Y5" s="263"/>
      <c r="Z5" s="263"/>
      <c r="AA5" s="263"/>
      <c r="AB5" s="263"/>
      <c r="AC5" s="263"/>
      <c r="AD5" s="263"/>
      <c r="AE5" s="263"/>
      <c r="AF5" s="263"/>
      <c r="AH5" s="263" t="s">
        <v>157</v>
      </c>
      <c r="AI5" s="263"/>
      <c r="AJ5" s="263"/>
      <c r="AK5" s="263"/>
      <c r="AL5" s="263"/>
      <c r="AM5" s="263"/>
      <c r="AN5" s="263"/>
      <c r="AO5" s="263"/>
      <c r="AP5" s="263"/>
      <c r="AQ5" s="263"/>
      <c r="AR5" s="263"/>
      <c r="AS5" s="263"/>
      <c r="AT5" s="263"/>
      <c r="AU5" s="263"/>
      <c r="AV5" s="263"/>
      <c r="AW5" s="263"/>
      <c r="AX5" s="263"/>
      <c r="AY5" s="263"/>
      <c r="AZ5" s="263"/>
      <c r="BA5" s="263"/>
      <c r="BB5" s="263"/>
    </row>
    <row r="6" spans="2:54" ht="6" customHeight="1" thickBot="1" x14ac:dyDescent="0.3">
      <c r="B6" s="83"/>
      <c r="C6" s="83"/>
      <c r="D6" s="83"/>
      <c r="E6" s="83"/>
      <c r="F6" s="83"/>
      <c r="G6" s="83"/>
      <c r="H6" s="83"/>
      <c r="I6" s="84"/>
      <c r="J6" s="83"/>
      <c r="K6" s="83"/>
      <c r="L6" s="83"/>
      <c r="M6" s="83"/>
      <c r="N6" s="84"/>
      <c r="O6" s="84"/>
      <c r="P6" s="84"/>
      <c r="R6" s="83"/>
      <c r="S6" s="83"/>
      <c r="T6" s="83"/>
      <c r="U6" s="83"/>
      <c r="V6" s="83"/>
      <c r="W6" s="83"/>
      <c r="X6" s="83"/>
      <c r="Y6" s="84"/>
      <c r="Z6" s="83"/>
      <c r="AA6" s="83"/>
      <c r="AB6" s="83"/>
      <c r="AC6" s="83"/>
      <c r="AD6" s="84"/>
      <c r="AE6" s="84"/>
      <c r="AF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  <c r="AW6" s="84"/>
      <c r="AX6" s="84"/>
      <c r="AY6" s="84"/>
      <c r="AZ6" s="84"/>
      <c r="BA6" s="84"/>
      <c r="BB6" s="84"/>
    </row>
    <row r="7" spans="2:54" ht="51.75" customHeight="1" thickBot="1" x14ac:dyDescent="0.3">
      <c r="B7" s="85"/>
      <c r="C7" s="198" t="s">
        <v>252</v>
      </c>
      <c r="D7" s="198" t="s">
        <v>259</v>
      </c>
      <c r="E7" s="198" t="s">
        <v>254</v>
      </c>
      <c r="F7" s="90" t="s">
        <v>255</v>
      </c>
      <c r="G7" s="90" t="s">
        <v>256</v>
      </c>
      <c r="H7" s="14" t="str">
        <f>CONCATENATE("var. ",RIGHT(G7,2),"/",RIGHT(F7,2))</f>
        <v>var. 24/23</v>
      </c>
      <c r="I7" s="199" t="str">
        <f>CONCATENATE("var. ",RIGHT(G7,2),"/",RIGHT(C7,2))</f>
        <v>var. 24/19</v>
      </c>
      <c r="J7" s="198" t="s">
        <v>228</v>
      </c>
      <c r="K7" s="200" t="s">
        <v>218</v>
      </c>
      <c r="L7" s="200" t="s">
        <v>219</v>
      </c>
      <c r="M7" s="13" t="s">
        <v>220</v>
      </c>
      <c r="N7" s="13" t="s">
        <v>221</v>
      </c>
      <c r="O7" s="14" t="str">
        <f>CONCATENATE("var. ",RIGHT(N7,2),"/",RIGHT(M7,2))</f>
        <v>var. 24/23</v>
      </c>
      <c r="P7" s="14" t="str">
        <f>CONCATENATE("var. ",RIGHT(N7,2),"/",RIGHT(J7,2))</f>
        <v>var. 24/20</v>
      </c>
      <c r="R7" s="85"/>
      <c r="S7" s="198" t="s">
        <v>252</v>
      </c>
      <c r="T7" s="200" t="s">
        <v>259</v>
      </c>
      <c r="U7" s="200" t="s">
        <v>254</v>
      </c>
      <c r="V7" s="90" t="s">
        <v>255</v>
      </c>
      <c r="W7" s="90" t="s">
        <v>256</v>
      </c>
      <c r="X7" s="14" t="str">
        <f>CONCATENATE("var. ",RIGHT(W7,2),"/",RIGHT(V7,2))</f>
        <v>var. 24/23</v>
      </c>
      <c r="Y7" s="199" t="str">
        <f>CONCATENATE("var. ",RIGHT(W7,2),"/",RIGHT(S7,2))</f>
        <v>var. 24/19</v>
      </c>
      <c r="Z7" s="198" t="s">
        <v>228</v>
      </c>
      <c r="AA7" s="198" t="s">
        <v>218</v>
      </c>
      <c r="AB7" s="198" t="s">
        <v>219</v>
      </c>
      <c r="AC7" s="13" t="s">
        <v>220</v>
      </c>
      <c r="AD7" s="13" t="s">
        <v>221</v>
      </c>
      <c r="AE7" s="14" t="str">
        <f>CONCATENATE("var. ",RIGHT(AD7,2),"/",RIGHT(AC7,2))</f>
        <v>var. 24/23</v>
      </c>
      <c r="AF7" s="14" t="str">
        <f>CONCATENATE("var. ",RIGHT(AD7,2),"/",RIGHT(Z7,2))</f>
        <v>var. 24/20</v>
      </c>
      <c r="AH7" s="85"/>
      <c r="AI7" s="198" t="s">
        <v>252</v>
      </c>
      <c r="AJ7" s="200" t="s">
        <v>259</v>
      </c>
      <c r="AK7" s="200" t="s">
        <v>254</v>
      </c>
      <c r="AL7" s="90" t="s">
        <v>255</v>
      </c>
      <c r="AM7" s="90" t="s">
        <v>256</v>
      </c>
      <c r="AN7" s="14" t="str">
        <f>CONCATENATE("var. ",RIGHT(AM7,2),"/",RIGHT(AL7,2))</f>
        <v>var. 24/23</v>
      </c>
      <c r="AO7" s="199" t="str">
        <f>CONCATENATE("dif. ",RIGHT(AM7,2),"/",RIGHT(AL7,2))</f>
        <v>dif. 24/23</v>
      </c>
      <c r="AP7" s="199" t="str">
        <f>CONCATENATE("var. ",RIGHT(AM7,2),"/",RIGHT(AI7,2))</f>
        <v>var. 24/19</v>
      </c>
      <c r="AQ7" s="199" t="str">
        <f>CONCATENATE("dif. ",RIGHT(AM7,2),"/",RIGHT(AI7,2))</f>
        <v>dif. 24/19</v>
      </c>
      <c r="AR7" s="201" t="str">
        <f>CONCATENATE("cuota ",RIGHT(AM7,2))</f>
        <v>cuota 24</v>
      </c>
      <c r="AS7" s="198" t="s">
        <v>228</v>
      </c>
      <c r="AT7" s="200" t="s">
        <v>218</v>
      </c>
      <c r="AU7" s="200" t="s">
        <v>219</v>
      </c>
      <c r="AV7" s="13" t="s">
        <v>220</v>
      </c>
      <c r="AW7" s="13" t="s">
        <v>221</v>
      </c>
      <c r="AX7" s="14" t="str">
        <f>CONCATENATE("var. ",RIGHT(AW7,2),"/",RIGHT(AV7,2))</f>
        <v>var. 24/23</v>
      </c>
      <c r="AY7" s="199" t="str">
        <f>CONCATENATE("dif. ",RIGHT(AW7,2),"/",RIGHT(AV7,2))</f>
        <v>dif. 24/23</v>
      </c>
      <c r="AZ7" s="199" t="str">
        <f>CONCATENATE("var. ",RIGHT(AW7,2),"/",RIGHT(AS7,2))</f>
        <v>var. 24/20</v>
      </c>
      <c r="BA7" s="199" t="str">
        <f>CONCATENATE("dif. ",RIGHT(AW7,2),"/",RIGHT(AS7,2))</f>
        <v>dif. 24/20</v>
      </c>
      <c r="BB7" s="201" t="str">
        <f>CONCATENATE("cuota ",RIGHT(AW7,2))</f>
        <v>cuota 24</v>
      </c>
    </row>
    <row r="8" spans="2:54" ht="15.75" x14ac:dyDescent="0.25">
      <c r="B8" s="202" t="s">
        <v>43</v>
      </c>
      <c r="C8" s="203">
        <v>87.232279267008167</v>
      </c>
      <c r="D8" s="204">
        <v>96.738889865871627</v>
      </c>
      <c r="E8" s="204">
        <v>104.07276898017454</v>
      </c>
      <c r="F8" s="205">
        <v>111.89251059570053</v>
      </c>
      <c r="G8" s="204">
        <v>123.19067428766529</v>
      </c>
      <c r="H8" s="132">
        <f>G8/F8-1</f>
        <v>0.10097336838555915</v>
      </c>
      <c r="I8" s="132">
        <f t="shared" ref="I8:I18" si="0">G8/C8-1</f>
        <v>0.4122143239040279</v>
      </c>
      <c r="J8" s="203">
        <v>88.76</v>
      </c>
      <c r="K8" s="206">
        <v>105.49</v>
      </c>
      <c r="L8" s="206">
        <v>109.02</v>
      </c>
      <c r="M8" s="206">
        <v>2921.31</v>
      </c>
      <c r="N8" s="206">
        <v>3131.39</v>
      </c>
      <c r="O8" s="132">
        <f t="shared" ref="O8:O18" si="1">N8/M8-1</f>
        <v>7.1912943165908461E-2</v>
      </c>
      <c r="P8" s="207">
        <f t="shared" ref="P8:P18" si="2">N8/J8-1</f>
        <v>34.27929247408742</v>
      </c>
      <c r="R8" s="202" t="s">
        <v>43</v>
      </c>
      <c r="S8" s="203">
        <v>69.880590061382236</v>
      </c>
      <c r="T8" s="205">
        <v>50.083775993777039</v>
      </c>
      <c r="U8" s="205">
        <v>78.948605319852987</v>
      </c>
      <c r="V8" s="205">
        <v>91.457347747777192</v>
      </c>
      <c r="W8" s="205">
        <v>102.78405172101189</v>
      </c>
      <c r="X8" s="132">
        <f t="shared" ref="X8:X18" si="3">W8/V8-1</f>
        <v>0.12384684502847931</v>
      </c>
      <c r="Y8" s="132">
        <f t="shared" ref="Y8:Y18" si="4">W8/S8-1</f>
        <v>0.47085265923953523</v>
      </c>
      <c r="Z8" s="203">
        <v>25.34</v>
      </c>
      <c r="AA8" s="206">
        <v>82.66</v>
      </c>
      <c r="AB8" s="206">
        <v>92.53</v>
      </c>
      <c r="AC8" s="206">
        <v>2566.19</v>
      </c>
      <c r="AD8" s="206">
        <v>2738.7700000000004</v>
      </c>
      <c r="AE8" s="132">
        <f t="shared" ref="AE8:AE18" si="5">AD8/AC8-1</f>
        <v>6.725145059407156E-2</v>
      </c>
      <c r="AF8" s="132">
        <f t="shared" ref="AF8:AF18" si="6">AD8/Z8-1</f>
        <v>107.08089976322022</v>
      </c>
      <c r="AH8" s="63" t="s">
        <v>43</v>
      </c>
      <c r="AI8" s="208">
        <v>1289479494.79</v>
      </c>
      <c r="AJ8" s="131">
        <v>539247271.59000003</v>
      </c>
      <c r="AK8" s="131">
        <v>1366738222.1999998</v>
      </c>
      <c r="AL8" s="131">
        <v>1612326514.46</v>
      </c>
      <c r="AM8" s="131">
        <v>1840692027.2800004</v>
      </c>
      <c r="AN8" s="132">
        <f t="shared" ref="AN8:AN18" si="7">AM8/AL8-1</f>
        <v>0.14163726191433668</v>
      </c>
      <c r="AO8" s="131">
        <f t="shared" ref="AO8:AO18" si="8">AM8-AL8</f>
        <v>228365512.82000041</v>
      </c>
      <c r="AP8" s="132">
        <f t="shared" ref="AP8:AP18" si="9">AM8/AI8-1</f>
        <v>0.42746901731831644</v>
      </c>
      <c r="AQ8" s="131">
        <f t="shared" ref="AQ8:AQ18" si="10">AM8-AI8</f>
        <v>551212532.49000049</v>
      </c>
      <c r="AR8" s="133">
        <f t="shared" ref="AR8:AR18" si="11">AM8/AM$8</f>
        <v>1</v>
      </c>
      <c r="AS8" s="209">
        <v>18512735.440000001</v>
      </c>
      <c r="AT8" s="210">
        <v>120781476.98</v>
      </c>
      <c r="AU8" s="210">
        <v>146090301.33000001</v>
      </c>
      <c r="AV8" s="210">
        <v>526456492.38999999</v>
      </c>
      <c r="AW8" s="210">
        <v>579283242.5999999</v>
      </c>
      <c r="AX8" s="132">
        <f t="shared" ref="AX8:AX18" si="12">AW8/AV8-1</f>
        <v>0.10034399988150544</v>
      </c>
      <c r="AY8" s="131">
        <f t="shared" ref="AY8:AY18" si="13">AW8-AV8</f>
        <v>52826750.209999919</v>
      </c>
      <c r="AZ8" s="132">
        <f t="shared" ref="AZ8:AZ18" si="14">AW8/AS8-1</f>
        <v>30.291066870018419</v>
      </c>
      <c r="BA8" s="131">
        <f t="shared" ref="BA8:BA18" si="15">AW8-AS8</f>
        <v>560770507.15999985</v>
      </c>
      <c r="BB8" s="133">
        <f t="shared" ref="BB8:BB18" si="16">AW8/AW$8</f>
        <v>1</v>
      </c>
    </row>
    <row r="9" spans="2:54" x14ac:dyDescent="0.25">
      <c r="B9" s="15" t="s">
        <v>44</v>
      </c>
      <c r="C9" s="211">
        <v>106.28018758683909</v>
      </c>
      <c r="D9" s="212">
        <v>123.1070788831336</v>
      </c>
      <c r="E9" s="212">
        <v>128.85206759404383</v>
      </c>
      <c r="F9" s="212">
        <v>136.16014601016295</v>
      </c>
      <c r="G9" s="212">
        <v>148.65451923950542</v>
      </c>
      <c r="H9" s="74">
        <f>G9/F9-1</f>
        <v>9.1762337184993159E-2</v>
      </c>
      <c r="I9" s="74">
        <f t="shared" si="0"/>
        <v>0.39870395992708652</v>
      </c>
      <c r="J9" s="211">
        <v>110.73</v>
      </c>
      <c r="K9" s="212">
        <v>135.63999999999999</v>
      </c>
      <c r="L9" s="212">
        <v>138.49</v>
      </c>
      <c r="M9" s="212">
        <v>153.25</v>
      </c>
      <c r="N9" s="212">
        <v>165.52</v>
      </c>
      <c r="O9" s="74">
        <f t="shared" si="1"/>
        <v>8.0065252854812474E-2</v>
      </c>
      <c r="P9" s="74">
        <f t="shared" si="2"/>
        <v>0.49480718865709394</v>
      </c>
      <c r="R9" s="15" t="s">
        <v>44</v>
      </c>
      <c r="S9" s="211">
        <v>89.444849069632653</v>
      </c>
      <c r="T9" s="212">
        <v>68.968584146601117</v>
      </c>
      <c r="U9" s="212">
        <v>105.61870343088057</v>
      </c>
      <c r="V9" s="212">
        <v>116.84868277938762</v>
      </c>
      <c r="W9" s="212">
        <v>128.48438335799833</v>
      </c>
      <c r="X9" s="74">
        <f t="shared" si="3"/>
        <v>9.957921905357825E-2</v>
      </c>
      <c r="Y9" s="74">
        <f t="shared" si="4"/>
        <v>0.43646486851326083</v>
      </c>
      <c r="Z9" s="211">
        <v>35.590000000000003</v>
      </c>
      <c r="AA9" s="212">
        <v>112.68</v>
      </c>
      <c r="AB9" s="212">
        <v>121.6</v>
      </c>
      <c r="AC9" s="212">
        <v>136.94999999999999</v>
      </c>
      <c r="AD9" s="212">
        <v>149.11000000000001</v>
      </c>
      <c r="AE9" s="74">
        <f t="shared" si="5"/>
        <v>8.8791529755385401E-2</v>
      </c>
      <c r="AF9" s="74">
        <f t="shared" si="6"/>
        <v>3.1896600168586682</v>
      </c>
      <c r="AH9" s="15" t="s">
        <v>44</v>
      </c>
      <c r="AI9" s="213">
        <v>578703154.25999999</v>
      </c>
      <c r="AJ9" s="52">
        <v>276774468.08000004</v>
      </c>
      <c r="AK9" s="52">
        <v>664662186.01999998</v>
      </c>
      <c r="AL9" s="52">
        <v>767368164.20000005</v>
      </c>
      <c r="AM9" s="52">
        <v>854606876.16999996</v>
      </c>
      <c r="AN9" s="74">
        <f t="shared" si="7"/>
        <v>0.11368560234831793</v>
      </c>
      <c r="AO9" s="52">
        <f t="shared" si="8"/>
        <v>87238711.969999909</v>
      </c>
      <c r="AP9" s="74">
        <f t="shared" si="9"/>
        <v>0.47676208411686294</v>
      </c>
      <c r="AQ9" s="52">
        <f t="shared" si="10"/>
        <v>275903721.90999997</v>
      </c>
      <c r="AR9" s="98">
        <f t="shared" si="11"/>
        <v>0.46428564013115042</v>
      </c>
      <c r="AS9" s="214">
        <v>8523649.4100000001</v>
      </c>
      <c r="AT9" s="215">
        <v>60246299.920000002</v>
      </c>
      <c r="AU9" s="215">
        <v>69816940</v>
      </c>
      <c r="AV9" s="215">
        <v>81885386.510000005</v>
      </c>
      <c r="AW9" s="215">
        <v>89734612.5</v>
      </c>
      <c r="AX9" s="74">
        <f t="shared" si="12"/>
        <v>9.5856248892974616E-2</v>
      </c>
      <c r="AY9" s="52">
        <f t="shared" si="13"/>
        <v>7849225.9899999946</v>
      </c>
      <c r="AZ9" s="74">
        <f t="shared" si="14"/>
        <v>9.5277221274167818</v>
      </c>
      <c r="BA9" s="52">
        <f t="shared" si="15"/>
        <v>81210963.090000004</v>
      </c>
      <c r="BB9" s="98">
        <f t="shared" si="16"/>
        <v>0.1549062805567164</v>
      </c>
    </row>
    <row r="10" spans="2:54" x14ac:dyDescent="0.25">
      <c r="B10" s="19" t="s">
        <v>45</v>
      </c>
      <c r="C10" s="211">
        <v>84.197567277175338</v>
      </c>
      <c r="D10" s="212">
        <v>83.409747620419338</v>
      </c>
      <c r="E10" s="212">
        <v>92.183339986703388</v>
      </c>
      <c r="F10" s="212">
        <v>99.74063677813794</v>
      </c>
      <c r="G10" s="212">
        <v>114.16333542730909</v>
      </c>
      <c r="H10" s="74">
        <f>G10/F10-1</f>
        <v>0.1446020309781344</v>
      </c>
      <c r="I10" s="74">
        <f t="shared" si="0"/>
        <v>0.35589826546279579</v>
      </c>
      <c r="J10" s="211">
        <v>73.19</v>
      </c>
      <c r="K10" s="212">
        <v>93.03</v>
      </c>
      <c r="L10" s="212">
        <v>97.67</v>
      </c>
      <c r="M10" s="212">
        <v>110.27</v>
      </c>
      <c r="N10" s="212">
        <v>127.12</v>
      </c>
      <c r="O10" s="74">
        <f t="shared" si="1"/>
        <v>0.15280674707536046</v>
      </c>
      <c r="P10" s="74">
        <f t="shared" si="2"/>
        <v>0.73684929635196084</v>
      </c>
      <c r="R10" s="19" t="s">
        <v>45</v>
      </c>
      <c r="S10" s="211">
        <v>67.848630378631881</v>
      </c>
      <c r="T10" s="212">
        <v>39.874286537102982</v>
      </c>
      <c r="U10" s="212">
        <v>69.84325551176326</v>
      </c>
      <c r="V10" s="212">
        <v>82.312310810503618</v>
      </c>
      <c r="W10" s="212">
        <v>95.636068741358471</v>
      </c>
      <c r="X10" s="74">
        <f t="shared" si="3"/>
        <v>0.16186834994255372</v>
      </c>
      <c r="Y10" s="74">
        <f t="shared" si="4"/>
        <v>0.40955046856005373</v>
      </c>
      <c r="Z10" s="211">
        <v>18.399999999999999</v>
      </c>
      <c r="AA10" s="212">
        <v>74.430000000000007</v>
      </c>
      <c r="AB10" s="212">
        <v>83.12</v>
      </c>
      <c r="AC10" s="212">
        <v>98.91</v>
      </c>
      <c r="AD10" s="212">
        <v>109.55</v>
      </c>
      <c r="AE10" s="74">
        <f t="shared" si="5"/>
        <v>0.1075725406935597</v>
      </c>
      <c r="AF10" s="74">
        <f t="shared" si="6"/>
        <v>4.9538043478260869</v>
      </c>
      <c r="AH10" s="19" t="s">
        <v>45</v>
      </c>
      <c r="AI10" s="213">
        <v>356362094.53999996</v>
      </c>
      <c r="AJ10" s="52">
        <v>109997485.43000001</v>
      </c>
      <c r="AK10" s="52">
        <v>341113671.97000003</v>
      </c>
      <c r="AL10" s="52">
        <v>393716429.90999997</v>
      </c>
      <c r="AM10" s="52">
        <v>464307592.52000004</v>
      </c>
      <c r="AN10" s="74">
        <f t="shared" si="7"/>
        <v>0.17929442930826278</v>
      </c>
      <c r="AO10" s="52">
        <f t="shared" si="8"/>
        <v>70591162.610000074</v>
      </c>
      <c r="AP10" s="74">
        <f t="shared" si="9"/>
        <v>0.30290959570023435</v>
      </c>
      <c r="AQ10" s="52">
        <f t="shared" si="10"/>
        <v>107945497.98000008</v>
      </c>
      <c r="AR10" s="98">
        <f t="shared" si="11"/>
        <v>0.25224621264107372</v>
      </c>
      <c r="AS10" s="214">
        <v>3978476.34</v>
      </c>
      <c r="AT10" s="215">
        <v>30038738</v>
      </c>
      <c r="AU10" s="215">
        <v>37475223.869999997</v>
      </c>
      <c r="AV10" s="215">
        <v>42944731.969999999</v>
      </c>
      <c r="AW10" s="215">
        <v>48342748.109999999</v>
      </c>
      <c r="AX10" s="74">
        <f t="shared" si="12"/>
        <v>0.1256968175694031</v>
      </c>
      <c r="AY10" s="52">
        <f t="shared" si="13"/>
        <v>5398016.1400000006</v>
      </c>
      <c r="AZ10" s="74">
        <f t="shared" si="14"/>
        <v>11.151070907210674</v>
      </c>
      <c r="BA10" s="52">
        <f t="shared" si="15"/>
        <v>44364271.769999996</v>
      </c>
      <c r="BB10" s="98">
        <f t="shared" si="16"/>
        <v>8.3452695598483048E-2</v>
      </c>
    </row>
    <row r="11" spans="2:54" x14ac:dyDescent="0.25">
      <c r="B11" s="19" t="s">
        <v>46</v>
      </c>
      <c r="C11" s="211">
        <v>67.16080862817941</v>
      </c>
      <c r="D11" s="212">
        <v>64.142499283799722</v>
      </c>
      <c r="E11" s="212">
        <v>74.276361274862467</v>
      </c>
      <c r="F11" s="212">
        <v>79.903761248264104</v>
      </c>
      <c r="G11" s="212">
        <v>88.273177124093067</v>
      </c>
      <c r="H11" s="74">
        <f>G11/F11-1</f>
        <v>0.10474370348881146</v>
      </c>
      <c r="I11" s="74">
        <f t="shared" si="0"/>
        <v>0.31435548390725154</v>
      </c>
      <c r="J11" s="211">
        <v>52.46</v>
      </c>
      <c r="K11" s="212">
        <v>68.38</v>
      </c>
      <c r="L11" s="212">
        <v>75.72</v>
      </c>
      <c r="M11" s="212">
        <v>92.38</v>
      </c>
      <c r="N11" s="212">
        <v>108.99</v>
      </c>
      <c r="O11" s="74">
        <f t="shared" si="1"/>
        <v>0.17980082268889364</v>
      </c>
      <c r="P11" s="74">
        <f t="shared" si="2"/>
        <v>1.0775829203202441</v>
      </c>
      <c r="R11" s="19" t="s">
        <v>46</v>
      </c>
      <c r="S11" s="211">
        <v>47.116585456334349</v>
      </c>
      <c r="T11" s="212">
        <v>33.910788910917773</v>
      </c>
      <c r="U11" s="212">
        <v>50.884724657424201</v>
      </c>
      <c r="V11" s="212">
        <v>53.255408657396089</v>
      </c>
      <c r="W11" s="212">
        <v>62.592673924088331</v>
      </c>
      <c r="X11" s="74">
        <f t="shared" si="3"/>
        <v>0.17532989610052474</v>
      </c>
      <c r="Y11" s="74">
        <f t="shared" si="4"/>
        <v>0.32846371013231779</v>
      </c>
      <c r="Z11" s="211">
        <v>20.58</v>
      </c>
      <c r="AA11" s="212">
        <v>60.93</v>
      </c>
      <c r="AB11" s="212">
        <v>58.99</v>
      </c>
      <c r="AC11" s="212">
        <v>83.19</v>
      </c>
      <c r="AD11" s="212">
        <v>96.72</v>
      </c>
      <c r="AE11" s="74">
        <f t="shared" si="5"/>
        <v>0.16263974035340789</v>
      </c>
      <c r="AF11" s="74">
        <f t="shared" si="6"/>
        <v>3.6997084548104961</v>
      </c>
      <c r="AH11" s="19" t="s">
        <v>46</v>
      </c>
      <c r="AI11" s="213">
        <v>8135920.5800000001</v>
      </c>
      <c r="AJ11" s="52">
        <v>3616227.0600000005</v>
      </c>
      <c r="AK11" s="52">
        <v>7024083.96</v>
      </c>
      <c r="AL11" s="52">
        <v>7882188.4199999999</v>
      </c>
      <c r="AM11" s="52">
        <v>9300389.0700000003</v>
      </c>
      <c r="AN11" s="74">
        <f t="shared" si="7"/>
        <v>0.17992473339022275</v>
      </c>
      <c r="AO11" s="52">
        <f t="shared" si="8"/>
        <v>1418200.6500000004</v>
      </c>
      <c r="AP11" s="74">
        <f t="shared" si="9"/>
        <v>0.14312682609790173</v>
      </c>
      <c r="AQ11" s="52">
        <f t="shared" si="10"/>
        <v>1164468.4900000002</v>
      </c>
      <c r="AR11" s="98">
        <f t="shared" si="11"/>
        <v>5.0526589631309645E-3</v>
      </c>
      <c r="AS11" s="214">
        <v>88908.32</v>
      </c>
      <c r="AT11" s="215">
        <v>709235.89</v>
      </c>
      <c r="AU11" s="215">
        <v>780395.75</v>
      </c>
      <c r="AV11" s="215">
        <v>1123048.46</v>
      </c>
      <c r="AW11" s="215">
        <v>1305688.07</v>
      </c>
      <c r="AX11" s="74">
        <f t="shared" si="12"/>
        <v>0.16262843190221732</v>
      </c>
      <c r="AY11" s="52">
        <f t="shared" si="13"/>
        <v>182639.6100000001</v>
      </c>
      <c r="AZ11" s="74">
        <f t="shared" si="14"/>
        <v>13.68578047588797</v>
      </c>
      <c r="BA11" s="52">
        <f t="shared" si="15"/>
        <v>1216779.75</v>
      </c>
      <c r="BB11" s="98">
        <f t="shared" si="16"/>
        <v>2.2539717602388662E-3</v>
      </c>
    </row>
    <row r="12" spans="2:54" x14ac:dyDescent="0.25">
      <c r="B12" s="19" t="s">
        <v>47</v>
      </c>
      <c r="C12" s="211">
        <v>141.61664555305154</v>
      </c>
      <c r="D12" s="212">
        <v>155.23031022346311</v>
      </c>
      <c r="E12" s="212">
        <v>186.77533185229777</v>
      </c>
      <c r="F12" s="212">
        <v>199.42281108968533</v>
      </c>
      <c r="G12" s="212">
        <v>194.47874387437093</v>
      </c>
      <c r="H12" s="74">
        <f t="shared" ref="H12:H18" si="17">G12/F12-1</f>
        <v>-2.4791884079353954E-2</v>
      </c>
      <c r="I12" s="74">
        <f t="shared" si="0"/>
        <v>0.37327602355555389</v>
      </c>
      <c r="J12" s="211">
        <v>149.63</v>
      </c>
      <c r="K12" s="212">
        <v>130.75</v>
      </c>
      <c r="L12" s="212">
        <v>144.41</v>
      </c>
      <c r="M12" s="212">
        <v>262.73</v>
      </c>
      <c r="N12" s="212">
        <v>210.12</v>
      </c>
      <c r="O12" s="74">
        <f t="shared" si="1"/>
        <v>-0.20024359608723785</v>
      </c>
      <c r="P12" s="74">
        <f t="shared" si="2"/>
        <v>0.40426385083205241</v>
      </c>
      <c r="R12" s="19" t="s">
        <v>47</v>
      </c>
      <c r="S12" s="211">
        <v>104.50635485176183</v>
      </c>
      <c r="T12" s="212">
        <v>45.73768608653738</v>
      </c>
      <c r="U12" s="212">
        <v>94.907352089072404</v>
      </c>
      <c r="V12" s="212">
        <v>109.3497013742879</v>
      </c>
      <c r="W12" s="212">
        <v>121.23411965273465</v>
      </c>
      <c r="X12" s="74">
        <f t="shared" si="3"/>
        <v>0.10868267703601808</v>
      </c>
      <c r="Y12" s="74">
        <f t="shared" si="4"/>
        <v>0.16006457047229805</v>
      </c>
      <c r="Z12" s="211">
        <v>23.45</v>
      </c>
      <c r="AA12" s="212">
        <v>71.12</v>
      </c>
      <c r="AB12" s="212">
        <v>91.77</v>
      </c>
      <c r="AC12" s="212">
        <v>176.29</v>
      </c>
      <c r="AD12" s="212">
        <v>165.75</v>
      </c>
      <c r="AE12" s="74">
        <f t="shared" si="5"/>
        <v>-5.9787849566055873E-2</v>
      </c>
      <c r="AF12" s="74">
        <f t="shared" si="6"/>
        <v>6.068230277185501</v>
      </c>
      <c r="AH12" s="19" t="s">
        <v>47</v>
      </c>
      <c r="AI12" s="213">
        <v>54591611.049999997</v>
      </c>
      <c r="AJ12" s="52">
        <v>20372961.640000001</v>
      </c>
      <c r="AK12" s="52">
        <v>51900784.950000003</v>
      </c>
      <c r="AL12" s="52">
        <v>54362150.220000006</v>
      </c>
      <c r="AM12" s="52">
        <v>55805569.149999999</v>
      </c>
      <c r="AN12" s="74">
        <f t="shared" si="7"/>
        <v>2.6551910183069793E-2</v>
      </c>
      <c r="AO12" s="52">
        <f t="shared" si="8"/>
        <v>1443418.9299999923</v>
      </c>
      <c r="AP12" s="74">
        <f t="shared" si="9"/>
        <v>2.2237081424252958E-2</v>
      </c>
      <c r="AQ12" s="52">
        <f t="shared" si="10"/>
        <v>1213958.1000000015</v>
      </c>
      <c r="AR12" s="98">
        <f t="shared" si="11"/>
        <v>3.0317711123280171E-2</v>
      </c>
      <c r="AS12" s="214">
        <v>1284125.23</v>
      </c>
      <c r="AT12" s="215">
        <v>3204581.44</v>
      </c>
      <c r="AU12" s="215">
        <v>4545355.21</v>
      </c>
      <c r="AV12" s="215">
        <v>8091866.0499999998</v>
      </c>
      <c r="AW12" s="215">
        <v>8403658.6699999999</v>
      </c>
      <c r="AX12" s="74">
        <f t="shared" si="12"/>
        <v>3.8531609158310332E-2</v>
      </c>
      <c r="AY12" s="52">
        <f t="shared" si="13"/>
        <v>311792.62000000011</v>
      </c>
      <c r="AZ12" s="74">
        <f t="shared" si="14"/>
        <v>5.5442672363037362</v>
      </c>
      <c r="BA12" s="52">
        <f t="shared" si="15"/>
        <v>7119533.4399999995</v>
      </c>
      <c r="BB12" s="98">
        <f t="shared" si="16"/>
        <v>1.450699425082938E-2</v>
      </c>
    </row>
    <row r="13" spans="2:54" x14ac:dyDescent="0.25">
      <c r="B13" s="19" t="s">
        <v>48</v>
      </c>
      <c r="C13" s="211">
        <v>52.542370329642516</v>
      </c>
      <c r="D13" s="212">
        <v>49.602728688947906</v>
      </c>
      <c r="E13" s="212">
        <v>57.651913750142157</v>
      </c>
      <c r="F13" s="212">
        <v>65.101617086562655</v>
      </c>
      <c r="G13" s="212">
        <v>73.583384151379633</v>
      </c>
      <c r="H13" s="74">
        <f t="shared" si="17"/>
        <v>0.13028504427991638</v>
      </c>
      <c r="I13" s="74">
        <f t="shared" si="0"/>
        <v>0.40045802444254286</v>
      </c>
      <c r="J13" s="211">
        <v>37.18</v>
      </c>
      <c r="K13" s="212">
        <v>58.91</v>
      </c>
      <c r="L13" s="212">
        <v>60.47</v>
      </c>
      <c r="M13" s="212">
        <v>73.510000000000005</v>
      </c>
      <c r="N13" s="212">
        <v>78.5</v>
      </c>
      <c r="O13" s="74">
        <f t="shared" si="1"/>
        <v>6.7881920827098208E-2</v>
      </c>
      <c r="P13" s="74">
        <f t="shared" si="2"/>
        <v>1.1113501882732653</v>
      </c>
      <c r="R13" s="19" t="s">
        <v>48</v>
      </c>
      <c r="S13" s="211">
        <v>40.837947578593784</v>
      </c>
      <c r="T13" s="212">
        <v>26.795900821592188</v>
      </c>
      <c r="U13" s="212">
        <v>40.600693942416498</v>
      </c>
      <c r="V13" s="212">
        <v>51.1901357025015</v>
      </c>
      <c r="W13" s="212">
        <v>60.295329053192198</v>
      </c>
      <c r="X13" s="74">
        <f t="shared" si="3"/>
        <v>0.1778700764461103</v>
      </c>
      <c r="Y13" s="74">
        <f t="shared" si="4"/>
        <v>0.47645346126056243</v>
      </c>
      <c r="Z13" s="211">
        <v>9.32</v>
      </c>
      <c r="AA13" s="212">
        <v>40.869999999999997</v>
      </c>
      <c r="AB13" s="212">
        <v>50.82</v>
      </c>
      <c r="AC13" s="212">
        <v>61.88</v>
      </c>
      <c r="AD13" s="212">
        <v>69.3</v>
      </c>
      <c r="AE13" s="74">
        <f t="shared" si="5"/>
        <v>0.11990950226244346</v>
      </c>
      <c r="AF13" s="74">
        <f t="shared" si="6"/>
        <v>6.4356223175965663</v>
      </c>
      <c r="AH13" s="19" t="s">
        <v>48</v>
      </c>
      <c r="AI13" s="213">
        <v>140361681.90000001</v>
      </c>
      <c r="AJ13" s="52">
        <v>45173298.850000001</v>
      </c>
      <c r="AK13" s="52">
        <v>120617102.43999998</v>
      </c>
      <c r="AL13" s="52">
        <v>159880115.56999999</v>
      </c>
      <c r="AM13" s="52">
        <v>196555279.41000003</v>
      </c>
      <c r="AN13" s="74">
        <f t="shared" si="7"/>
        <v>0.22939165204657752</v>
      </c>
      <c r="AO13" s="52">
        <f t="shared" si="8"/>
        <v>36675163.840000033</v>
      </c>
      <c r="AP13" s="74">
        <f t="shared" si="9"/>
        <v>0.40034856201021363</v>
      </c>
      <c r="AQ13" s="52">
        <f t="shared" si="10"/>
        <v>56193597.51000002</v>
      </c>
      <c r="AR13" s="98">
        <f t="shared" si="11"/>
        <v>0.10678336000642688</v>
      </c>
      <c r="AS13" s="214">
        <v>866429.78</v>
      </c>
      <c r="AT13" s="215">
        <v>10077392.939999999</v>
      </c>
      <c r="AU13" s="215">
        <v>13377747.789999999</v>
      </c>
      <c r="AV13" s="215">
        <v>17562019.460000001</v>
      </c>
      <c r="AW13" s="215">
        <v>19976356.43</v>
      </c>
      <c r="AX13" s="74">
        <f t="shared" si="12"/>
        <v>0.13747490574754195</v>
      </c>
      <c r="AY13" s="52">
        <f t="shared" si="13"/>
        <v>2414336.9699999988</v>
      </c>
      <c r="AZ13" s="74">
        <f t="shared" si="14"/>
        <v>22.055943933506072</v>
      </c>
      <c r="BA13" s="52">
        <f t="shared" si="15"/>
        <v>19109926.649999999</v>
      </c>
      <c r="BB13" s="98">
        <f t="shared" si="16"/>
        <v>3.4484609532877249E-2</v>
      </c>
    </row>
    <row r="14" spans="2:54" x14ac:dyDescent="0.25">
      <c r="B14" s="19" t="s">
        <v>49</v>
      </c>
      <c r="C14" s="211">
        <v>80.723260524554448</v>
      </c>
      <c r="D14" s="212">
        <v>83.108601378255329</v>
      </c>
      <c r="E14" s="212">
        <v>88.102881940468919</v>
      </c>
      <c r="F14" s="212">
        <v>96.990287539416215</v>
      </c>
      <c r="G14" s="212">
        <v>106.87574285208477</v>
      </c>
      <c r="H14" s="74">
        <f t="shared" si="17"/>
        <v>0.1019221157443333</v>
      </c>
      <c r="I14" s="74">
        <f t="shared" si="0"/>
        <v>0.32397703162120473</v>
      </c>
      <c r="J14" s="211">
        <v>77.489999999999995</v>
      </c>
      <c r="K14" s="212">
        <v>94.46</v>
      </c>
      <c r="L14" s="212">
        <v>99.76</v>
      </c>
      <c r="M14" s="212">
        <v>118.31</v>
      </c>
      <c r="N14" s="212">
        <v>121.34</v>
      </c>
      <c r="O14" s="74">
        <f t="shared" si="1"/>
        <v>2.5610683796805089E-2</v>
      </c>
      <c r="P14" s="74">
        <f t="shared" si="2"/>
        <v>0.5658794683184929</v>
      </c>
      <c r="R14" s="19" t="s">
        <v>49</v>
      </c>
      <c r="S14" s="211">
        <v>51.176911189686138</v>
      </c>
      <c r="T14" s="212">
        <v>43.318349466567163</v>
      </c>
      <c r="U14" s="212">
        <v>63.930435750186014</v>
      </c>
      <c r="V14" s="212">
        <v>72.575947070356932</v>
      </c>
      <c r="W14" s="212">
        <v>79.95708382649039</v>
      </c>
      <c r="X14" s="74">
        <f t="shared" si="3"/>
        <v>0.10170224508373282</v>
      </c>
      <c r="Y14" s="74">
        <f t="shared" si="4"/>
        <v>0.56236634778779737</v>
      </c>
      <c r="Z14" s="211">
        <v>36.33</v>
      </c>
      <c r="AA14" s="212">
        <v>73.72</v>
      </c>
      <c r="AB14" s="212">
        <v>81.010000000000005</v>
      </c>
      <c r="AC14" s="212">
        <v>105.7</v>
      </c>
      <c r="AD14" s="212">
        <v>108.24</v>
      </c>
      <c r="AE14" s="74">
        <f t="shared" si="5"/>
        <v>2.4030274361400039E-2</v>
      </c>
      <c r="AF14" s="74">
        <f t="shared" si="6"/>
        <v>1.9793559042113955</v>
      </c>
      <c r="AH14" s="19" t="s">
        <v>49</v>
      </c>
      <c r="AI14" s="213">
        <v>6181942.3199999994</v>
      </c>
      <c r="AJ14" s="52">
        <v>3846493.09</v>
      </c>
      <c r="AK14" s="52">
        <v>7106088.4100000001</v>
      </c>
      <c r="AL14" s="52">
        <v>8194867.8899999997</v>
      </c>
      <c r="AM14" s="52">
        <v>9214216.9699999988</v>
      </c>
      <c r="AN14" s="74">
        <f t="shared" si="7"/>
        <v>0.12438871421513542</v>
      </c>
      <c r="AO14" s="52">
        <f t="shared" si="8"/>
        <v>1019349.0799999991</v>
      </c>
      <c r="AP14" s="74">
        <f t="shared" si="9"/>
        <v>0.4905051669909466</v>
      </c>
      <c r="AQ14" s="52">
        <f t="shared" si="10"/>
        <v>3032274.6499999994</v>
      </c>
      <c r="AR14" s="98">
        <f t="shared" si="11"/>
        <v>5.0058439073134313E-3</v>
      </c>
      <c r="AS14" s="214">
        <v>160197.32</v>
      </c>
      <c r="AT14" s="215">
        <v>698875.6</v>
      </c>
      <c r="AU14" s="215">
        <v>823834.76</v>
      </c>
      <c r="AV14" s="215">
        <v>1090866.23</v>
      </c>
      <c r="AW14" s="215">
        <v>1117048.18</v>
      </c>
      <c r="AX14" s="74">
        <f t="shared" si="12"/>
        <v>2.4001063815129786E-2</v>
      </c>
      <c r="AY14" s="52">
        <f t="shared" si="13"/>
        <v>26181.949999999953</v>
      </c>
      <c r="AZ14" s="74">
        <f t="shared" si="14"/>
        <v>5.9729517322761696</v>
      </c>
      <c r="BA14" s="52">
        <f t="shared" si="15"/>
        <v>956850.85999999987</v>
      </c>
      <c r="BB14" s="98">
        <f t="shared" si="16"/>
        <v>1.9283281439082321E-3</v>
      </c>
    </row>
    <row r="15" spans="2:54" x14ac:dyDescent="0.25">
      <c r="B15" s="19" t="s">
        <v>50</v>
      </c>
      <c r="C15" s="211">
        <v>84.723851734048139</v>
      </c>
      <c r="D15" s="212">
        <v>124.85761728973627</v>
      </c>
      <c r="E15" s="212">
        <v>126.86035094191953</v>
      </c>
      <c r="F15" s="212">
        <v>147.54834169654006</v>
      </c>
      <c r="G15" s="212">
        <v>164.16015568848897</v>
      </c>
      <c r="H15" s="74">
        <f t="shared" si="17"/>
        <v>0.11258556891214755</v>
      </c>
      <c r="I15" s="74">
        <f t="shared" si="0"/>
        <v>0.93759080033087794</v>
      </c>
      <c r="J15" s="211">
        <v>132.72</v>
      </c>
      <c r="K15" s="212">
        <v>110.91</v>
      </c>
      <c r="L15" s="212">
        <v>141.82</v>
      </c>
      <c r="M15" s="212">
        <v>148.51</v>
      </c>
      <c r="N15" s="212">
        <v>175.8</v>
      </c>
      <c r="O15" s="74">
        <f t="shared" si="1"/>
        <v>0.18375866944986874</v>
      </c>
      <c r="P15" s="74">
        <f t="shared" si="2"/>
        <v>0.32459312839059695</v>
      </c>
      <c r="R15" s="19" t="s">
        <v>50</v>
      </c>
      <c r="S15" s="211">
        <v>67.431236848948842</v>
      </c>
      <c r="T15" s="212">
        <v>81.235983485701468</v>
      </c>
      <c r="U15" s="212">
        <v>94.765816423433947</v>
      </c>
      <c r="V15" s="212">
        <v>120.83212131838611</v>
      </c>
      <c r="W15" s="212">
        <v>141.07893632205003</v>
      </c>
      <c r="X15" s="74">
        <f t="shared" si="3"/>
        <v>0.16756152902682753</v>
      </c>
      <c r="Y15" s="74">
        <f t="shared" si="4"/>
        <v>1.0921896574146741</v>
      </c>
      <c r="Z15" s="211">
        <v>71.45</v>
      </c>
      <c r="AA15" s="212">
        <v>93.36</v>
      </c>
      <c r="AB15" s="212">
        <v>112.23</v>
      </c>
      <c r="AC15" s="212">
        <v>131.36000000000001</v>
      </c>
      <c r="AD15" s="212">
        <v>155.66</v>
      </c>
      <c r="AE15" s="74">
        <f t="shared" si="5"/>
        <v>0.18498781973203404</v>
      </c>
      <c r="AF15" s="74">
        <f t="shared" si="6"/>
        <v>1.1785864240727779</v>
      </c>
      <c r="AH15" s="19" t="s">
        <v>50</v>
      </c>
      <c r="AI15" s="213">
        <v>38600583.790000007</v>
      </c>
      <c r="AJ15" s="52">
        <v>26550677.16</v>
      </c>
      <c r="AK15" s="52">
        <v>52062392.619999997</v>
      </c>
      <c r="AL15" s="52">
        <v>71997597.700000003</v>
      </c>
      <c r="AM15" s="52">
        <v>84502441.969999999</v>
      </c>
      <c r="AN15" s="74">
        <f t="shared" si="7"/>
        <v>0.17368418766005567</v>
      </c>
      <c r="AO15" s="52">
        <f t="shared" si="8"/>
        <v>12504844.269999996</v>
      </c>
      <c r="AP15" s="74">
        <f t="shared" si="9"/>
        <v>1.1891493255573891</v>
      </c>
      <c r="AQ15" s="52">
        <f t="shared" si="10"/>
        <v>45901858.179999992</v>
      </c>
      <c r="AR15" s="98">
        <f t="shared" si="11"/>
        <v>4.5907974130180627E-2</v>
      </c>
      <c r="AS15" s="214">
        <v>1438367.6</v>
      </c>
      <c r="AT15" s="215">
        <v>4313220.38</v>
      </c>
      <c r="AU15" s="215">
        <v>6010171.8600000003</v>
      </c>
      <c r="AV15" s="215">
        <v>7046287.75</v>
      </c>
      <c r="AW15" s="215">
        <v>8349619.3300000001</v>
      </c>
      <c r="AX15" s="74">
        <f t="shared" si="12"/>
        <v>0.18496712400086124</v>
      </c>
      <c r="AY15" s="52">
        <f t="shared" si="13"/>
        <v>1303331.58</v>
      </c>
      <c r="AZ15" s="74">
        <f t="shared" si="14"/>
        <v>4.8049272870161976</v>
      </c>
      <c r="BA15" s="52">
        <f t="shared" si="15"/>
        <v>6911251.7300000004</v>
      </c>
      <c r="BB15" s="98">
        <f t="shared" si="16"/>
        <v>1.4413707692500066E-2</v>
      </c>
    </row>
    <row r="16" spans="2:54" x14ac:dyDescent="0.25">
      <c r="B16" s="19" t="s">
        <v>51</v>
      </c>
      <c r="C16" s="211">
        <v>63.286162937655483</v>
      </c>
      <c r="D16" s="212">
        <v>67.80220771830254</v>
      </c>
      <c r="E16" s="212">
        <v>75.403863670467913</v>
      </c>
      <c r="F16" s="212">
        <v>85.550308369608189</v>
      </c>
      <c r="G16" s="212">
        <v>95.09830088504971</v>
      </c>
      <c r="H16" s="74">
        <f t="shared" si="17"/>
        <v>0.11160675744371074</v>
      </c>
      <c r="I16" s="74">
        <f t="shared" si="0"/>
        <v>0.5026713023940641</v>
      </c>
      <c r="J16" s="211">
        <v>60.45</v>
      </c>
      <c r="K16" s="212">
        <v>77.849999999999994</v>
      </c>
      <c r="L16" s="212">
        <v>78.95</v>
      </c>
      <c r="M16" s="212">
        <v>91.2</v>
      </c>
      <c r="N16" s="212">
        <v>105.26</v>
      </c>
      <c r="O16" s="74">
        <f t="shared" si="1"/>
        <v>0.15416666666666679</v>
      </c>
      <c r="P16" s="74">
        <f t="shared" si="2"/>
        <v>0.74127377998345745</v>
      </c>
      <c r="R16" s="19" t="s">
        <v>51</v>
      </c>
      <c r="S16" s="211">
        <v>42.917087731519054</v>
      </c>
      <c r="T16" s="212">
        <v>35.851933862727996</v>
      </c>
      <c r="U16" s="212">
        <v>52.408241682549821</v>
      </c>
      <c r="V16" s="212">
        <v>61.123431743545289</v>
      </c>
      <c r="W16" s="212">
        <v>67.790193400036074</v>
      </c>
      <c r="X16" s="74">
        <f t="shared" si="3"/>
        <v>0.10907047373358258</v>
      </c>
      <c r="Y16" s="74">
        <f t="shared" si="4"/>
        <v>0.5795618245142431</v>
      </c>
      <c r="Z16" s="211">
        <v>26.01</v>
      </c>
      <c r="AA16" s="212">
        <v>63.8</v>
      </c>
      <c r="AB16" s="212">
        <v>63.63</v>
      </c>
      <c r="AC16" s="212">
        <v>76.900000000000006</v>
      </c>
      <c r="AD16" s="212">
        <v>87.22</v>
      </c>
      <c r="AE16" s="74">
        <f t="shared" si="5"/>
        <v>0.13420026007802321</v>
      </c>
      <c r="AF16" s="74">
        <f t="shared" si="6"/>
        <v>2.3533256439830832</v>
      </c>
      <c r="AH16" s="19" t="s">
        <v>51</v>
      </c>
      <c r="AI16" s="213">
        <v>21024590.949999999</v>
      </c>
      <c r="AJ16" s="52">
        <v>14280973.399999997</v>
      </c>
      <c r="AK16" s="52">
        <v>24878068.640000001</v>
      </c>
      <c r="AL16" s="52">
        <v>30228909.709999997</v>
      </c>
      <c r="AM16" s="52">
        <v>32661119.659999996</v>
      </c>
      <c r="AN16" s="74">
        <f t="shared" si="7"/>
        <v>8.0459731208744278E-2</v>
      </c>
      <c r="AO16" s="52">
        <f t="shared" si="8"/>
        <v>2432209.9499999993</v>
      </c>
      <c r="AP16" s="74">
        <f t="shared" si="9"/>
        <v>0.55347230001637659</v>
      </c>
      <c r="AQ16" s="52">
        <f t="shared" si="10"/>
        <v>11636528.709999997</v>
      </c>
      <c r="AR16" s="98">
        <f t="shared" si="11"/>
        <v>1.7743934985291098E-2</v>
      </c>
      <c r="AS16" s="214">
        <v>707603.45</v>
      </c>
      <c r="AT16" s="215">
        <v>2511209.04</v>
      </c>
      <c r="AU16" s="215">
        <v>2907364.88</v>
      </c>
      <c r="AV16" s="215">
        <v>3379825.89</v>
      </c>
      <c r="AW16" s="215">
        <v>3684030.41</v>
      </c>
      <c r="AX16" s="74">
        <f t="shared" si="12"/>
        <v>9.0005973650908899E-2</v>
      </c>
      <c r="AY16" s="52">
        <f t="shared" si="13"/>
        <v>304204.52</v>
      </c>
      <c r="AZ16" s="74">
        <f t="shared" si="14"/>
        <v>4.206348852595335</v>
      </c>
      <c r="BA16" s="52">
        <f t="shared" si="15"/>
        <v>2976426.96</v>
      </c>
      <c r="BB16" s="98">
        <f t="shared" si="16"/>
        <v>6.3596357344378679E-3</v>
      </c>
    </row>
    <row r="17" spans="2:54" x14ac:dyDescent="0.25">
      <c r="B17" s="19" t="s">
        <v>52</v>
      </c>
      <c r="C17" s="211">
        <v>92.449307814436125</v>
      </c>
      <c r="D17" s="212">
        <v>95.317966508166279</v>
      </c>
      <c r="E17" s="212">
        <v>112.99562215510745</v>
      </c>
      <c r="F17" s="212">
        <v>127.80209639577045</v>
      </c>
      <c r="G17" s="212">
        <v>139.6894174958143</v>
      </c>
      <c r="H17" s="74">
        <f t="shared" si="17"/>
        <v>9.3013506313948557E-2</v>
      </c>
      <c r="I17" s="74">
        <f t="shared" si="0"/>
        <v>0.51098391970871559</v>
      </c>
      <c r="J17" s="211">
        <v>84.41</v>
      </c>
      <c r="K17" s="212">
        <v>107.29</v>
      </c>
      <c r="L17" s="212">
        <v>112.19</v>
      </c>
      <c r="M17" s="212">
        <v>131.1</v>
      </c>
      <c r="N17" s="212">
        <v>129.53</v>
      </c>
      <c r="O17" s="74">
        <f t="shared" si="1"/>
        <v>-1.1975591151792475E-2</v>
      </c>
      <c r="P17" s="74">
        <f t="shared" si="2"/>
        <v>0.5345338230067529</v>
      </c>
      <c r="R17" s="19" t="s">
        <v>52</v>
      </c>
      <c r="S17" s="211">
        <v>70.832295650830943</v>
      </c>
      <c r="T17" s="212">
        <v>50.595239093933735</v>
      </c>
      <c r="U17" s="212">
        <v>87.134749361810961</v>
      </c>
      <c r="V17" s="212">
        <v>108.02256496644317</v>
      </c>
      <c r="W17" s="212">
        <v>120.8023326342695</v>
      </c>
      <c r="X17" s="74">
        <f t="shared" si="3"/>
        <v>0.1183064637633473</v>
      </c>
      <c r="Y17" s="74">
        <f t="shared" si="4"/>
        <v>0.7054696805220988</v>
      </c>
      <c r="Z17" s="211">
        <v>27.02</v>
      </c>
      <c r="AA17" s="212">
        <v>83.07</v>
      </c>
      <c r="AB17" s="212">
        <v>98.38</v>
      </c>
      <c r="AC17" s="212">
        <v>119.93</v>
      </c>
      <c r="AD17" s="212">
        <v>115.87</v>
      </c>
      <c r="AE17" s="74">
        <f t="shared" si="5"/>
        <v>-3.385308096389561E-2</v>
      </c>
      <c r="AF17" s="74">
        <f t="shared" si="6"/>
        <v>3.2883049592894151</v>
      </c>
      <c r="AH17" s="19" t="s">
        <v>52</v>
      </c>
      <c r="AI17" s="213">
        <v>66975068.599999987</v>
      </c>
      <c r="AJ17" s="52">
        <v>27875417.68</v>
      </c>
      <c r="AK17" s="52">
        <v>79199122.870000005</v>
      </c>
      <c r="AL17" s="52">
        <v>97067732.720000029</v>
      </c>
      <c r="AM17" s="52">
        <v>110224167.81999999</v>
      </c>
      <c r="AN17" s="74">
        <f t="shared" si="7"/>
        <v>0.13553870819204983</v>
      </c>
      <c r="AO17" s="52">
        <f t="shared" si="8"/>
        <v>13156435.099999964</v>
      </c>
      <c r="AP17" s="74">
        <f t="shared" si="9"/>
        <v>0.64574923361855308</v>
      </c>
      <c r="AQ17" s="52">
        <f t="shared" si="10"/>
        <v>43249099.220000006</v>
      </c>
      <c r="AR17" s="98">
        <f t="shared" si="11"/>
        <v>5.9881917336752299E-2</v>
      </c>
      <c r="AS17" s="214">
        <v>1186870.6000000001</v>
      </c>
      <c r="AT17" s="215">
        <v>6781407.1299999999</v>
      </c>
      <c r="AU17" s="215">
        <v>8033533.6399999997</v>
      </c>
      <c r="AV17" s="215">
        <v>9793488.4600000009</v>
      </c>
      <c r="AW17" s="215">
        <v>9528131.9399999995</v>
      </c>
      <c r="AX17" s="74">
        <f t="shared" si="12"/>
        <v>-2.7095199129892222E-2</v>
      </c>
      <c r="AY17" s="52">
        <f t="shared" si="13"/>
        <v>-265356.52000000142</v>
      </c>
      <c r="AZ17" s="74">
        <f t="shared" si="14"/>
        <v>7.0279450346145556</v>
      </c>
      <c r="BA17" s="52">
        <f t="shared" si="15"/>
        <v>8341261.3399999999</v>
      </c>
      <c r="BB17" s="98">
        <f t="shared" si="16"/>
        <v>1.6448140114039615E-2</v>
      </c>
    </row>
    <row r="18" spans="2:54" x14ac:dyDescent="0.25">
      <c r="B18" s="23" t="s">
        <v>53</v>
      </c>
      <c r="C18" s="211">
        <v>54.893644856483505</v>
      </c>
      <c r="D18" s="212">
        <v>73.225520705719703</v>
      </c>
      <c r="E18" s="212">
        <v>63.239056646158929</v>
      </c>
      <c r="F18" s="212">
        <v>68.839944467302104</v>
      </c>
      <c r="G18" s="212">
        <v>71.501426277239077</v>
      </c>
      <c r="H18" s="74">
        <f t="shared" si="17"/>
        <v>3.8661882000807557E-2</v>
      </c>
      <c r="I18" s="74">
        <f t="shared" si="0"/>
        <v>0.30254470192634741</v>
      </c>
      <c r="J18" s="211">
        <v>55.88</v>
      </c>
      <c r="K18" s="212">
        <v>72.959999999999994</v>
      </c>
      <c r="L18" s="212">
        <v>76.739999999999995</v>
      </c>
      <c r="M18" s="212">
        <v>80.25</v>
      </c>
      <c r="N18" s="212">
        <v>81.849999999999994</v>
      </c>
      <c r="O18" s="74">
        <f t="shared" si="1"/>
        <v>1.9937694704049713E-2</v>
      </c>
      <c r="P18" s="74">
        <f t="shared" si="2"/>
        <v>0.4647458840372225</v>
      </c>
      <c r="R18" s="23" t="s">
        <v>53</v>
      </c>
      <c r="S18" s="211">
        <v>39.484878406131649</v>
      </c>
      <c r="T18" s="212">
        <v>27.400159533824013</v>
      </c>
      <c r="U18" s="212">
        <v>41.799626259250026</v>
      </c>
      <c r="V18" s="212">
        <v>52.956064418796082</v>
      </c>
      <c r="W18" s="212">
        <v>55.361447908010746</v>
      </c>
      <c r="X18" s="74">
        <f t="shared" si="3"/>
        <v>4.5422247963746054E-2</v>
      </c>
      <c r="Y18" s="74">
        <f t="shared" si="4"/>
        <v>0.40209239948966413</v>
      </c>
      <c r="Z18" s="211">
        <v>10.25</v>
      </c>
      <c r="AA18" s="212">
        <v>51.19</v>
      </c>
      <c r="AB18" s="212">
        <v>63.07</v>
      </c>
      <c r="AC18" s="212">
        <v>69.09</v>
      </c>
      <c r="AD18" s="212">
        <v>69.239999999999995</v>
      </c>
      <c r="AE18" s="74">
        <f t="shared" si="5"/>
        <v>2.1710811984367862E-3</v>
      </c>
      <c r="AF18" s="74">
        <f t="shared" si="6"/>
        <v>5.755121951219512</v>
      </c>
      <c r="AH18" s="23" t="s">
        <v>53</v>
      </c>
      <c r="AI18" s="213">
        <v>18542846.789999999</v>
      </c>
      <c r="AJ18" s="52">
        <v>10759269.209999999</v>
      </c>
      <c r="AK18" s="52">
        <v>18174720.350000001</v>
      </c>
      <c r="AL18" s="52">
        <v>21628358.149999999</v>
      </c>
      <c r="AM18" s="52">
        <v>23514374.52</v>
      </c>
      <c r="AN18" s="74">
        <f t="shared" si="7"/>
        <v>8.7201088354457612E-2</v>
      </c>
      <c r="AO18" s="52">
        <f t="shared" si="8"/>
        <v>1886016.370000001</v>
      </c>
      <c r="AP18" s="74">
        <f t="shared" si="9"/>
        <v>0.26811027380548191</v>
      </c>
      <c r="AQ18" s="52">
        <f t="shared" si="10"/>
        <v>4971527.7300000004</v>
      </c>
      <c r="AR18" s="98">
        <f t="shared" si="11"/>
        <v>1.2774746764534698E-2</v>
      </c>
      <c r="AS18" s="214">
        <v>278107.39</v>
      </c>
      <c r="AT18" s="215">
        <v>2200516.66</v>
      </c>
      <c r="AU18" s="215">
        <v>2319733.58</v>
      </c>
      <c r="AV18" s="215">
        <v>2567976.67</v>
      </c>
      <c r="AW18" s="215">
        <v>2652520.56</v>
      </c>
      <c r="AX18" s="74">
        <f t="shared" si="12"/>
        <v>3.292237464135539E-2</v>
      </c>
      <c r="AY18" s="52">
        <f t="shared" si="13"/>
        <v>84543.89000000013</v>
      </c>
      <c r="AZ18" s="74">
        <f t="shared" si="14"/>
        <v>8.5377564760145344</v>
      </c>
      <c r="BA18" s="52">
        <f t="shared" si="15"/>
        <v>2374413.17</v>
      </c>
      <c r="BB18" s="98">
        <f t="shared" si="16"/>
        <v>4.5789699493026569E-3</v>
      </c>
    </row>
    <row r="19" spans="2:54" x14ac:dyDescent="0.25">
      <c r="B19" s="101"/>
      <c r="C19" s="102"/>
      <c r="D19" s="102"/>
      <c r="E19" s="102"/>
      <c r="F19" s="102"/>
      <c r="G19" s="103"/>
      <c r="H19" s="102"/>
      <c r="I19" s="104"/>
      <c r="J19" s="102"/>
      <c r="K19" s="102"/>
      <c r="L19" s="102"/>
      <c r="M19" s="102"/>
      <c r="N19" s="104"/>
      <c r="O19" s="104"/>
      <c r="P19" s="104"/>
      <c r="R19" s="101"/>
      <c r="S19" s="102"/>
      <c r="T19" s="102"/>
      <c r="U19" s="102"/>
      <c r="V19" s="102"/>
      <c r="W19" s="103"/>
      <c r="X19" s="102"/>
      <c r="Y19" s="104"/>
      <c r="Z19" s="102"/>
      <c r="AA19" s="102"/>
      <c r="AB19" s="102"/>
      <c r="AC19" s="102"/>
      <c r="AD19" s="104"/>
      <c r="AE19" s="104"/>
      <c r="AF19" s="104"/>
      <c r="AH19" s="101"/>
      <c r="AI19" s="101"/>
      <c r="AJ19" s="101"/>
      <c r="AK19" s="101"/>
      <c r="AL19" s="102"/>
      <c r="AM19" s="103"/>
      <c r="AN19" s="104"/>
      <c r="AO19" s="104"/>
      <c r="AP19" s="102"/>
      <c r="AQ19" s="102"/>
      <c r="AR19" s="104"/>
      <c r="AS19" s="102"/>
      <c r="AT19" s="102"/>
      <c r="AU19" s="102"/>
      <c r="AV19" s="102"/>
      <c r="AW19" s="104"/>
      <c r="AX19" s="104"/>
      <c r="AY19" s="104"/>
      <c r="AZ19" s="104"/>
      <c r="BA19" s="216"/>
      <c r="BB19" s="104"/>
    </row>
    <row r="20" spans="2:54" x14ac:dyDescent="0.25">
      <c r="B20" s="105" t="s">
        <v>55</v>
      </c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R20" s="105" t="s">
        <v>55</v>
      </c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  <c r="AF20" s="105"/>
      <c r="AH20" s="105" t="s">
        <v>55</v>
      </c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5"/>
      <c r="BB20" s="105"/>
    </row>
    <row r="21" spans="2:54" ht="39" customHeight="1" x14ac:dyDescent="0.25">
      <c r="B21" s="280" t="s">
        <v>158</v>
      </c>
      <c r="C21" s="280"/>
      <c r="D21" s="280"/>
      <c r="E21" s="280"/>
      <c r="F21" s="280"/>
      <c r="G21" s="280"/>
      <c r="H21" s="280"/>
      <c r="I21" s="280"/>
      <c r="J21" s="280"/>
      <c r="K21" s="280"/>
      <c r="L21" s="280"/>
      <c r="M21" s="280"/>
      <c r="N21" s="280"/>
      <c r="O21" s="280"/>
      <c r="P21" s="280"/>
      <c r="R21" s="280" t="s">
        <v>159</v>
      </c>
      <c r="S21" s="280"/>
      <c r="T21" s="280"/>
      <c r="U21" s="280"/>
      <c r="V21" s="280"/>
      <c r="W21" s="280"/>
      <c r="X21" s="280"/>
      <c r="Y21" s="280"/>
      <c r="Z21" s="280"/>
      <c r="AA21" s="280"/>
      <c r="AB21" s="280"/>
      <c r="AC21" s="280"/>
      <c r="AD21" s="280"/>
      <c r="AE21" s="280"/>
      <c r="AF21" s="280"/>
      <c r="AH21" s="304" t="s">
        <v>160</v>
      </c>
      <c r="AI21" s="304"/>
      <c r="AJ21" s="304"/>
      <c r="AK21" s="304"/>
      <c r="AL21" s="304"/>
      <c r="AM21" s="304"/>
      <c r="AN21" s="304"/>
      <c r="AO21" s="304"/>
      <c r="AP21" s="304"/>
      <c r="AQ21" s="304"/>
      <c r="AR21" s="304"/>
      <c r="AS21" s="304"/>
      <c r="AT21" s="304"/>
      <c r="AU21" s="304"/>
      <c r="AV21" s="304"/>
      <c r="AW21" s="304"/>
      <c r="AX21" s="304"/>
      <c r="AY21" s="304"/>
      <c r="AZ21" s="304"/>
      <c r="BA21" s="304"/>
      <c r="BB21" s="304"/>
    </row>
    <row r="22" spans="2:54" ht="24" customHeight="1" x14ac:dyDescent="0.25">
      <c r="B22" s="280" t="s">
        <v>161</v>
      </c>
      <c r="C22" s="280"/>
      <c r="D22" s="280"/>
      <c r="E22" s="280"/>
      <c r="F22" s="280"/>
      <c r="G22" s="280"/>
      <c r="H22" s="280"/>
      <c r="I22" s="280"/>
      <c r="J22" s="280"/>
      <c r="K22" s="280"/>
      <c r="L22" s="280"/>
      <c r="M22" s="280"/>
      <c r="N22" s="280"/>
      <c r="O22" s="280"/>
      <c r="P22" s="280"/>
      <c r="R22" s="305" t="s">
        <v>162</v>
      </c>
      <c r="S22" s="305"/>
      <c r="T22" s="305"/>
      <c r="U22" s="305"/>
      <c r="V22" s="305"/>
      <c r="W22" s="305"/>
      <c r="X22" s="305"/>
      <c r="Y22" s="305"/>
      <c r="Z22" s="305"/>
      <c r="AA22" s="305"/>
      <c r="AB22" s="305"/>
      <c r="AC22" s="305"/>
      <c r="AD22" s="305"/>
      <c r="AE22" s="305"/>
      <c r="AF22" s="305"/>
      <c r="AP22" s="120"/>
      <c r="AQ22" s="120"/>
      <c r="AW22" s="52">
        <f>AW11/N11</f>
        <v>11979.888705385816</v>
      </c>
    </row>
    <row r="23" spans="2:54" x14ac:dyDescent="0.25">
      <c r="B23" s="280"/>
      <c r="C23" s="280"/>
      <c r="D23" s="280"/>
      <c r="E23" s="280"/>
      <c r="F23" s="280"/>
      <c r="G23" s="280"/>
      <c r="H23" s="280"/>
      <c r="I23" s="280"/>
      <c r="J23" s="280"/>
      <c r="K23" s="280"/>
      <c r="L23" s="280"/>
      <c r="M23" s="280"/>
      <c r="N23" s="280"/>
      <c r="O23" s="280"/>
      <c r="P23" s="280"/>
      <c r="R23" s="217"/>
      <c r="S23" s="217"/>
      <c r="T23" s="217"/>
      <c r="U23" s="217"/>
      <c r="V23" s="217"/>
      <c r="W23" s="217"/>
      <c r="X23" s="217"/>
      <c r="Y23" s="217"/>
      <c r="Z23" s="217"/>
      <c r="AA23" s="217"/>
      <c r="AB23" s="217"/>
      <c r="AC23" s="217"/>
      <c r="AD23" s="217"/>
      <c r="AE23" s="217"/>
      <c r="AF23" s="217"/>
    </row>
    <row r="27" spans="2:54" ht="50.25" customHeight="1" thickBot="1" x14ac:dyDescent="0.3">
      <c r="B27" s="263" t="s">
        <v>163</v>
      </c>
      <c r="C27" s="263"/>
      <c r="D27" s="263"/>
      <c r="E27" s="263"/>
      <c r="F27" s="263"/>
      <c r="G27" s="263"/>
      <c r="H27" s="263"/>
      <c r="I27" s="263"/>
      <c r="R27" s="263" t="s">
        <v>164</v>
      </c>
      <c r="S27" s="263"/>
      <c r="T27" s="263"/>
      <c r="U27" s="263"/>
      <c r="V27" s="263"/>
      <c r="W27" s="263"/>
      <c r="X27" s="263"/>
      <c r="Y27" s="263"/>
      <c r="AH27" s="263" t="s">
        <v>165</v>
      </c>
      <c r="AI27" s="263"/>
      <c r="AJ27" s="263"/>
      <c r="AK27" s="263"/>
      <c r="AL27" s="263"/>
      <c r="AM27" s="263"/>
      <c r="AN27" s="263"/>
      <c r="AO27" s="263"/>
    </row>
    <row r="28" spans="2:54" ht="6" customHeight="1" thickBot="1" x14ac:dyDescent="0.3">
      <c r="B28" s="83"/>
      <c r="C28" s="83"/>
      <c r="D28" s="83"/>
      <c r="E28" s="83"/>
      <c r="F28" s="83"/>
      <c r="G28" s="83"/>
      <c r="H28" s="83"/>
      <c r="I28" s="84"/>
      <c r="R28" s="83"/>
      <c r="S28" s="83"/>
      <c r="T28" s="83"/>
      <c r="U28" s="83"/>
      <c r="V28" s="83"/>
      <c r="W28" s="83"/>
      <c r="X28" s="83"/>
      <c r="Y28" s="84"/>
      <c r="AH28" s="84"/>
      <c r="AI28" s="84"/>
      <c r="AJ28" s="84"/>
      <c r="AK28" s="84"/>
      <c r="AL28" s="84"/>
      <c r="AM28" s="84"/>
      <c r="AN28" s="84"/>
      <c r="AO28" s="84"/>
    </row>
    <row r="29" spans="2:54" ht="30.75" thickBot="1" x14ac:dyDescent="0.3">
      <c r="B29" s="85"/>
      <c r="C29" s="182">
        <v>2019</v>
      </c>
      <c r="D29" s="182">
        <v>2020</v>
      </c>
      <c r="E29" s="182">
        <v>2021</v>
      </c>
      <c r="F29" s="182">
        <v>2022</v>
      </c>
      <c r="G29" s="182">
        <v>2023</v>
      </c>
      <c r="H29" s="14" t="str">
        <f>CONCATENATE("var. ",RIGHT(G29,2),"/",RIGHT(F29,2))</f>
        <v>var. 23/22</v>
      </c>
      <c r="I29" s="199" t="str">
        <f>CONCATENATE("var. ",RIGHT(G29,2),"/",RIGHT(D29,2))</f>
        <v>var. 23/20</v>
      </c>
      <c r="R29" s="85"/>
      <c r="S29" s="182">
        <v>2019</v>
      </c>
      <c r="T29" s="182">
        <v>2020</v>
      </c>
      <c r="U29" s="182">
        <v>2021</v>
      </c>
      <c r="V29" s="182">
        <v>2022</v>
      </c>
      <c r="W29" s="182">
        <v>2023</v>
      </c>
      <c r="X29" s="14" t="str">
        <f>CONCATENATE("var. ",RIGHT(W29,2),"/",RIGHT(V29,2))</f>
        <v>var. 23/22</v>
      </c>
      <c r="Y29" s="199" t="str">
        <f>CONCATENATE("var. ",RIGHT(W29,2),"/",RIGHT(T29,2))</f>
        <v>var. 23/20</v>
      </c>
      <c r="AH29" s="85"/>
      <c r="AI29" s="182">
        <v>2019</v>
      </c>
      <c r="AJ29" s="182">
        <v>2020</v>
      </c>
      <c r="AK29" s="182">
        <v>2021</v>
      </c>
      <c r="AL29" s="182">
        <v>2022</v>
      </c>
      <c r="AM29" s="182">
        <v>2023</v>
      </c>
      <c r="AN29" s="14" t="str">
        <f>CONCATENATE("var. ",RIGHT(AM29,2),"/",RIGHT(AL29,2))</f>
        <v>var. 23/22</v>
      </c>
      <c r="AO29" s="199" t="str">
        <f>CONCATENATE("var. ",RIGHT(AM29,2),"/",RIGHT(AJ29,2))</f>
        <v>var. 23/20</v>
      </c>
    </row>
    <row r="30" spans="2:54" ht="15.75" x14ac:dyDescent="0.25">
      <c r="B30" s="202" t="s">
        <v>43</v>
      </c>
      <c r="C30" s="203">
        <v>87.94</v>
      </c>
      <c r="D30" s="203">
        <v>95.05</v>
      </c>
      <c r="E30" s="203">
        <v>99.07</v>
      </c>
      <c r="F30" s="203">
        <v>105.63</v>
      </c>
      <c r="G30" s="203">
        <v>113.88</v>
      </c>
      <c r="H30" s="132">
        <f>G30/F30-1</f>
        <v>7.8102811701221242E-2</v>
      </c>
      <c r="I30" s="132">
        <f t="shared" ref="I30:I40" si="18">G30/D30-1</f>
        <v>0.19810625986322994</v>
      </c>
      <c r="R30" s="202" t="s">
        <v>43</v>
      </c>
      <c r="S30" s="203">
        <v>70.459999999999994</v>
      </c>
      <c r="T30" s="203">
        <v>47.83</v>
      </c>
      <c r="U30" s="203">
        <v>53</v>
      </c>
      <c r="V30" s="203">
        <v>80.58</v>
      </c>
      <c r="W30" s="203">
        <v>93.24</v>
      </c>
      <c r="X30" s="132">
        <f>W30/V30-1</f>
        <v>0.15711094564408046</v>
      </c>
      <c r="Y30" s="132">
        <f t="shared" ref="Y30:Y40" si="19">W30/T30-1</f>
        <v>0.94940413966130044</v>
      </c>
      <c r="AH30" s="202" t="s">
        <v>43</v>
      </c>
      <c r="AI30" s="209">
        <v>1422023576.4000001</v>
      </c>
      <c r="AJ30" s="209">
        <v>477122731.20999998</v>
      </c>
      <c r="AK30" s="209">
        <v>651901800.17999995</v>
      </c>
      <c r="AL30" s="209">
        <v>1528879517.8</v>
      </c>
      <c r="AM30" s="209">
        <v>1797799676.5999999</v>
      </c>
      <c r="AN30" s="132">
        <f>AM30/AL30-1</f>
        <v>0.1758936238396116</v>
      </c>
      <c r="AO30" s="132">
        <f t="shared" ref="AO30:AO40" si="20">AM30/AJ30-1</f>
        <v>2.7680025683134333</v>
      </c>
    </row>
    <row r="31" spans="2:54" ht="15.75" customHeight="1" x14ac:dyDescent="0.25">
      <c r="B31" s="15" t="s">
        <v>44</v>
      </c>
      <c r="C31" s="211">
        <v>107.11</v>
      </c>
      <c r="D31" s="211">
        <v>119.42</v>
      </c>
      <c r="E31" s="211">
        <v>126.49</v>
      </c>
      <c r="F31" s="211">
        <v>131.02000000000001</v>
      </c>
      <c r="G31" s="211">
        <v>139.02000000000001</v>
      </c>
      <c r="H31" s="74">
        <f t="shared" ref="H31:H35" si="21">G31/F31-1</f>
        <v>6.1059380247290518E-2</v>
      </c>
      <c r="I31" s="74">
        <f t="shared" si="18"/>
        <v>0.16412661195779599</v>
      </c>
      <c r="R31" s="15" t="s">
        <v>44</v>
      </c>
      <c r="S31" s="211">
        <v>89.94</v>
      </c>
      <c r="T31" s="212">
        <v>61.17</v>
      </c>
      <c r="U31" s="212">
        <v>72.88</v>
      </c>
      <c r="V31" s="212">
        <v>107.72</v>
      </c>
      <c r="W31" s="212">
        <v>119.35</v>
      </c>
      <c r="X31" s="74">
        <f t="shared" ref="X31:X40" si="22">W31/V31-1</f>
        <v>0.10796509468993687</v>
      </c>
      <c r="Y31" s="74">
        <f t="shared" si="19"/>
        <v>0.95111982998201716</v>
      </c>
      <c r="AH31" s="15" t="s">
        <v>44</v>
      </c>
      <c r="AI31" s="214">
        <v>636659325.91999996</v>
      </c>
      <c r="AJ31" s="215">
        <v>217815325.03999999</v>
      </c>
      <c r="AK31" s="215">
        <v>333738906.93000001</v>
      </c>
      <c r="AL31" s="215">
        <v>743382276.49000001</v>
      </c>
      <c r="AM31" s="215">
        <v>857710368.34000003</v>
      </c>
      <c r="AN31" s="74">
        <f t="shared" ref="AN31:AN40" si="23">AM31/AL31-1</f>
        <v>0.15379448160886833</v>
      </c>
      <c r="AO31" s="74">
        <f t="shared" si="20"/>
        <v>2.9377870596684992</v>
      </c>
    </row>
    <row r="32" spans="2:54" ht="15.75" customHeight="1" x14ac:dyDescent="0.25">
      <c r="B32" s="19" t="s">
        <v>45</v>
      </c>
      <c r="C32" s="211">
        <v>84.930000000000021</v>
      </c>
      <c r="D32" s="211">
        <v>89.5</v>
      </c>
      <c r="E32" s="211">
        <v>85.87</v>
      </c>
      <c r="F32" s="211">
        <v>93.47</v>
      </c>
      <c r="G32" s="211">
        <v>101.28999999999999</v>
      </c>
      <c r="H32" s="74">
        <f t="shared" si="21"/>
        <v>8.366320744623934E-2</v>
      </c>
      <c r="I32" s="74">
        <f t="shared" si="18"/>
        <v>0.13173184357541889</v>
      </c>
      <c r="R32" s="19" t="s">
        <v>45</v>
      </c>
      <c r="S32" s="211">
        <v>68.489999999999995</v>
      </c>
      <c r="T32" s="212">
        <v>44.55</v>
      </c>
      <c r="U32" s="212">
        <v>43.14</v>
      </c>
      <c r="V32" s="212">
        <v>71.23</v>
      </c>
      <c r="W32" s="212">
        <v>83.79</v>
      </c>
      <c r="X32" s="74">
        <f t="shared" si="22"/>
        <v>0.1763301979503018</v>
      </c>
      <c r="Y32" s="74">
        <f t="shared" si="19"/>
        <v>0.88080808080808115</v>
      </c>
      <c r="AH32" s="19" t="s">
        <v>45</v>
      </c>
      <c r="AI32" s="214">
        <v>393325543.29000002</v>
      </c>
      <c r="AJ32" s="215">
        <v>122348722.31</v>
      </c>
      <c r="AK32" s="215">
        <v>137154616.22</v>
      </c>
      <c r="AL32" s="215">
        <v>381071528.48000002</v>
      </c>
      <c r="AM32" s="215">
        <v>437636228.67000002</v>
      </c>
      <c r="AN32" s="74">
        <f t="shared" si="23"/>
        <v>0.14843591284718283</v>
      </c>
      <c r="AO32" s="74">
        <f t="shared" si="20"/>
        <v>2.5769578987604222</v>
      </c>
    </row>
    <row r="33" spans="2:44" ht="15.75" customHeight="1" x14ac:dyDescent="0.25">
      <c r="B33" s="19" t="s">
        <v>46</v>
      </c>
      <c r="C33" s="211">
        <v>67.28</v>
      </c>
      <c r="D33" s="211">
        <v>70.819999999999993</v>
      </c>
      <c r="E33" s="211">
        <v>66.41</v>
      </c>
      <c r="F33" s="211">
        <v>77.45</v>
      </c>
      <c r="G33" s="211">
        <v>80.180000000000007</v>
      </c>
      <c r="H33" s="74">
        <f t="shared" si="21"/>
        <v>3.5248547449967749E-2</v>
      </c>
      <c r="I33" s="74">
        <f t="shared" si="18"/>
        <v>0.13216605478678356</v>
      </c>
      <c r="R33" s="19" t="s">
        <v>46</v>
      </c>
      <c r="S33" s="211">
        <v>47.78</v>
      </c>
      <c r="T33" s="212">
        <v>38.090000000000003</v>
      </c>
      <c r="U33" s="212">
        <v>36.92</v>
      </c>
      <c r="V33" s="212">
        <v>53.920000000000009</v>
      </c>
      <c r="W33" s="212">
        <v>54.70000000000001</v>
      </c>
      <c r="X33" s="74">
        <f t="shared" si="22"/>
        <v>1.4465875370919923E-2</v>
      </c>
      <c r="Y33" s="74">
        <f t="shared" si="19"/>
        <v>0.43607245996324506</v>
      </c>
      <c r="AH33" s="19" t="s">
        <v>46</v>
      </c>
      <c r="AI33" s="214">
        <v>9017206.9299999997</v>
      </c>
      <c r="AJ33" s="215">
        <v>2812428.07</v>
      </c>
      <c r="AK33" s="215">
        <v>4381169.17</v>
      </c>
      <c r="AL33" s="215">
        <v>8179727.9699999997</v>
      </c>
      <c r="AM33" s="215">
        <v>8858381.8200000003</v>
      </c>
      <c r="AN33" s="74">
        <f t="shared" si="23"/>
        <v>8.2967777472433557E-2</v>
      </c>
      <c r="AO33" s="74">
        <f t="shared" si="20"/>
        <v>2.1497274239621711</v>
      </c>
    </row>
    <row r="34" spans="2:44" ht="15.75" customHeight="1" x14ac:dyDescent="0.25">
      <c r="B34" s="19" t="s">
        <v>47</v>
      </c>
      <c r="C34" s="211">
        <v>145.08000000000001</v>
      </c>
      <c r="D34" s="211">
        <v>135.87</v>
      </c>
      <c r="E34" s="211">
        <v>154.08000000000001</v>
      </c>
      <c r="F34" s="211">
        <v>185.51</v>
      </c>
      <c r="G34" s="211">
        <v>208.15999999999997</v>
      </c>
      <c r="H34" s="74">
        <f t="shared" si="21"/>
        <v>0.1220958438898172</v>
      </c>
      <c r="I34" s="74">
        <f t="shared" si="18"/>
        <v>0.53205269743136796</v>
      </c>
      <c r="R34" s="19" t="s">
        <v>47</v>
      </c>
      <c r="S34" s="211">
        <v>107</v>
      </c>
      <c r="T34" s="212">
        <v>44.86</v>
      </c>
      <c r="U34" s="212">
        <v>46.13</v>
      </c>
      <c r="V34" s="212">
        <v>94.79</v>
      </c>
      <c r="W34" s="212">
        <v>114.31</v>
      </c>
      <c r="X34" s="74">
        <f t="shared" si="22"/>
        <v>0.20592889545310689</v>
      </c>
      <c r="Y34" s="74">
        <f t="shared" si="19"/>
        <v>1.5481497993758362</v>
      </c>
      <c r="AH34" s="19" t="s">
        <v>47</v>
      </c>
      <c r="AI34" s="214">
        <v>61080446.18</v>
      </c>
      <c r="AJ34" s="215">
        <v>19929247.640000001</v>
      </c>
      <c r="AK34" s="215">
        <v>22694182.550000001</v>
      </c>
      <c r="AL34" s="215">
        <v>56687870.049999997</v>
      </c>
      <c r="AM34" s="215">
        <v>62672686.409999996</v>
      </c>
      <c r="AN34" s="74">
        <f t="shared" si="23"/>
        <v>0.10557490261534364</v>
      </c>
      <c r="AO34" s="74">
        <f t="shared" si="20"/>
        <v>2.1447592775258419</v>
      </c>
    </row>
    <row r="35" spans="2:44" ht="15.75" customHeight="1" x14ac:dyDescent="0.25">
      <c r="B35" s="19" t="s">
        <v>48</v>
      </c>
      <c r="C35" s="211">
        <v>53.04999999999999</v>
      </c>
      <c r="D35" s="211">
        <v>53.52</v>
      </c>
      <c r="E35" s="211">
        <v>51.25</v>
      </c>
      <c r="F35" s="211">
        <v>59.12</v>
      </c>
      <c r="G35" s="211">
        <v>65.87</v>
      </c>
      <c r="H35" s="74">
        <f t="shared" si="21"/>
        <v>0.11417456021650896</v>
      </c>
      <c r="I35" s="74">
        <f t="shared" si="18"/>
        <v>0.23075485799701045</v>
      </c>
      <c r="R35" s="19" t="s">
        <v>48</v>
      </c>
      <c r="S35" s="211">
        <v>41.28</v>
      </c>
      <c r="T35" s="212">
        <v>28.760000000000005</v>
      </c>
      <c r="U35" s="212">
        <v>28.24</v>
      </c>
      <c r="V35" s="212">
        <v>42.01</v>
      </c>
      <c r="W35" s="212">
        <v>51.99</v>
      </c>
      <c r="X35" s="74">
        <f t="shared" si="22"/>
        <v>0.23756248512258993</v>
      </c>
      <c r="Y35" s="74">
        <f t="shared" si="19"/>
        <v>0.80771905424200252</v>
      </c>
      <c r="AH35" s="19" t="s">
        <v>48</v>
      </c>
      <c r="AI35" s="214">
        <v>155171276.53999999</v>
      </c>
      <c r="AJ35" s="215">
        <v>46497100.399999999</v>
      </c>
      <c r="AK35" s="215">
        <v>54944687.289999999</v>
      </c>
      <c r="AL35" s="215">
        <v>136922674.63999999</v>
      </c>
      <c r="AM35" s="215">
        <v>177625996.66999999</v>
      </c>
      <c r="AN35" s="74">
        <f t="shared" si="23"/>
        <v>0.29727232642086521</v>
      </c>
      <c r="AO35" s="74">
        <f t="shared" si="20"/>
        <v>2.8201521200663944</v>
      </c>
    </row>
    <row r="36" spans="2:44" x14ac:dyDescent="0.25">
      <c r="B36" s="19" t="s">
        <v>49</v>
      </c>
      <c r="C36" s="211">
        <v>81.38</v>
      </c>
      <c r="D36" s="211">
        <v>86.79</v>
      </c>
      <c r="E36" s="211">
        <v>84.44</v>
      </c>
      <c r="F36" s="211">
        <v>89.45</v>
      </c>
      <c r="G36" s="211">
        <v>98.5</v>
      </c>
      <c r="H36" s="74">
        <f>G36/F36-1</f>
        <v>0.10117384013415309</v>
      </c>
      <c r="I36" s="74">
        <f t="shared" si="18"/>
        <v>0.13492337826938572</v>
      </c>
      <c r="R36" s="19" t="s">
        <v>49</v>
      </c>
      <c r="S36" s="211">
        <v>51.62</v>
      </c>
      <c r="T36" s="212">
        <v>49.1</v>
      </c>
      <c r="U36" s="212">
        <v>45.63</v>
      </c>
      <c r="V36" s="212">
        <v>64.64</v>
      </c>
      <c r="W36" s="212">
        <v>73.62</v>
      </c>
      <c r="X36" s="74">
        <f t="shared" si="22"/>
        <v>0.13892326732673266</v>
      </c>
      <c r="Y36" s="74">
        <f t="shared" si="19"/>
        <v>0.49938900203666003</v>
      </c>
      <c r="AH36" s="19" t="s">
        <v>49</v>
      </c>
      <c r="AI36" s="214">
        <v>6868734.8799999999</v>
      </c>
      <c r="AJ36" s="215">
        <v>3114952.08</v>
      </c>
      <c r="AK36" s="215">
        <v>4498900.47</v>
      </c>
      <c r="AL36" s="215">
        <v>7864755.4299999997</v>
      </c>
      <c r="AM36" s="215">
        <v>9097368.0999999996</v>
      </c>
      <c r="AN36" s="74">
        <f t="shared" si="23"/>
        <v>0.15672612848178558</v>
      </c>
      <c r="AO36" s="74">
        <f t="shared" si="20"/>
        <v>1.9205483315171898</v>
      </c>
    </row>
    <row r="37" spans="2:44" x14ac:dyDescent="0.25">
      <c r="B37" s="19" t="s">
        <v>50</v>
      </c>
      <c r="C37" s="211">
        <v>85.19</v>
      </c>
      <c r="D37" s="211">
        <v>106.13</v>
      </c>
      <c r="E37" s="211">
        <v>125.31</v>
      </c>
      <c r="F37" s="211">
        <v>128.06</v>
      </c>
      <c r="G37" s="211">
        <v>149.08000000000001</v>
      </c>
      <c r="H37" s="74">
        <f t="shared" ref="H37:H40" si="24">G37/F37-1</f>
        <v>0.16414180852725302</v>
      </c>
      <c r="I37" s="74">
        <f t="shared" si="18"/>
        <v>0.40469235842834284</v>
      </c>
      <c r="R37" s="19" t="s">
        <v>50</v>
      </c>
      <c r="S37" s="211">
        <v>67.78</v>
      </c>
      <c r="T37" s="212">
        <v>64.31</v>
      </c>
      <c r="U37" s="212">
        <v>82.55</v>
      </c>
      <c r="V37" s="212">
        <v>96.70999999999998</v>
      </c>
      <c r="W37" s="212">
        <v>122.12</v>
      </c>
      <c r="X37" s="74">
        <f t="shared" si="22"/>
        <v>0.26274428704373931</v>
      </c>
      <c r="Y37" s="74">
        <f t="shared" si="19"/>
        <v>0.8989270719950242</v>
      </c>
      <c r="AH37" s="19" t="s">
        <v>50</v>
      </c>
      <c r="AI37" s="214">
        <v>42420393.43</v>
      </c>
      <c r="AJ37" s="215">
        <v>18804870.850000001</v>
      </c>
      <c r="AK37" s="215">
        <v>30921945.879999999</v>
      </c>
      <c r="AL37" s="215">
        <v>58482134.030000001</v>
      </c>
      <c r="AM37" s="215">
        <v>79534420.480000004</v>
      </c>
      <c r="AN37" s="74">
        <f t="shared" si="23"/>
        <v>0.35997808218148575</v>
      </c>
      <c r="AO37" s="74">
        <f t="shared" si="20"/>
        <v>3.2294584799022958</v>
      </c>
    </row>
    <row r="38" spans="2:44" x14ac:dyDescent="0.25">
      <c r="B38" s="19" t="s">
        <v>51</v>
      </c>
      <c r="C38" s="211">
        <v>63.43</v>
      </c>
      <c r="D38" s="211">
        <v>64.19</v>
      </c>
      <c r="E38" s="211">
        <v>68.989999999999995</v>
      </c>
      <c r="F38" s="211">
        <v>76.34</v>
      </c>
      <c r="G38" s="211">
        <v>86.65</v>
      </c>
      <c r="H38" s="74">
        <f t="shared" si="24"/>
        <v>0.13505370709981657</v>
      </c>
      <c r="I38" s="74">
        <f t="shared" si="18"/>
        <v>0.34989873812120287</v>
      </c>
      <c r="R38" s="19" t="s">
        <v>51</v>
      </c>
      <c r="S38" s="211">
        <v>43.26</v>
      </c>
      <c r="T38" s="212">
        <v>33.54</v>
      </c>
      <c r="U38" s="212">
        <v>37.840000000000003</v>
      </c>
      <c r="V38" s="212">
        <v>53.16</v>
      </c>
      <c r="W38" s="212">
        <v>62.04999999999999</v>
      </c>
      <c r="X38" s="74">
        <f t="shared" si="22"/>
        <v>0.16723100075244535</v>
      </c>
      <c r="Y38" s="74">
        <f t="shared" si="19"/>
        <v>0.85002981514609388</v>
      </c>
      <c r="AH38" s="19" t="s">
        <v>51</v>
      </c>
      <c r="AI38" s="214">
        <v>23173738.510000002</v>
      </c>
      <c r="AJ38" s="215">
        <v>10173605.369999999</v>
      </c>
      <c r="AK38" s="215">
        <v>16610861.380000001</v>
      </c>
      <c r="AL38" s="215">
        <v>27747259.210000001</v>
      </c>
      <c r="AM38" s="215">
        <v>33504230.199999999</v>
      </c>
      <c r="AN38" s="74">
        <f t="shared" si="23"/>
        <v>0.20747890616617037</v>
      </c>
      <c r="AO38" s="74">
        <f t="shared" si="20"/>
        <v>2.2932504241610858</v>
      </c>
    </row>
    <row r="39" spans="2:44" x14ac:dyDescent="0.25">
      <c r="B39" s="19" t="s">
        <v>52</v>
      </c>
      <c r="C39" s="211">
        <v>92.8</v>
      </c>
      <c r="D39" s="211">
        <v>102.24</v>
      </c>
      <c r="E39" s="211">
        <v>98.71</v>
      </c>
      <c r="F39" s="211">
        <v>114.5</v>
      </c>
      <c r="G39" s="211">
        <v>129.04</v>
      </c>
      <c r="H39" s="74">
        <f t="shared" si="24"/>
        <v>0.12698689956331877</v>
      </c>
      <c r="I39" s="74">
        <f t="shared" si="18"/>
        <v>0.2621283255086071</v>
      </c>
      <c r="R39" s="19" t="s">
        <v>52</v>
      </c>
      <c r="S39" s="211">
        <v>71.48</v>
      </c>
      <c r="T39" s="212">
        <v>50.94</v>
      </c>
      <c r="U39" s="212">
        <v>53.72</v>
      </c>
      <c r="V39" s="212">
        <v>88.72</v>
      </c>
      <c r="W39" s="212">
        <v>108.87</v>
      </c>
      <c r="X39" s="74">
        <f t="shared" si="22"/>
        <v>0.22711902614968449</v>
      </c>
      <c r="Y39" s="74">
        <f t="shared" si="19"/>
        <v>1.1372202591283864</v>
      </c>
      <c r="AH39" s="19" t="s">
        <v>52</v>
      </c>
      <c r="AI39" s="214">
        <v>73857149.140000001</v>
      </c>
      <c r="AJ39" s="215">
        <v>28411183</v>
      </c>
      <c r="AK39" s="215">
        <v>34127770.07</v>
      </c>
      <c r="AL39" s="215">
        <v>88124626.280000001</v>
      </c>
      <c r="AM39" s="215">
        <v>107018992.04000001</v>
      </c>
      <c r="AN39" s="74">
        <f t="shared" si="23"/>
        <v>0.214405059715846</v>
      </c>
      <c r="AO39" s="74">
        <f t="shared" si="20"/>
        <v>2.7667911272825214</v>
      </c>
    </row>
    <row r="40" spans="2:44" x14ac:dyDescent="0.25">
      <c r="B40" s="23" t="s">
        <v>53</v>
      </c>
      <c r="C40" s="211">
        <v>55.1</v>
      </c>
      <c r="D40" s="211">
        <v>58.1</v>
      </c>
      <c r="E40" s="211">
        <v>74.28</v>
      </c>
      <c r="F40" s="211">
        <v>64.23</v>
      </c>
      <c r="G40" s="211">
        <v>69.86</v>
      </c>
      <c r="H40" s="74">
        <f t="shared" si="24"/>
        <v>8.7653744356219754E-2</v>
      </c>
      <c r="I40" s="74">
        <f t="shared" si="18"/>
        <v>0.2024096385542169</v>
      </c>
      <c r="R40" s="23" t="s">
        <v>53</v>
      </c>
      <c r="S40" s="211">
        <v>39.85</v>
      </c>
      <c r="T40" s="212">
        <v>22.7</v>
      </c>
      <c r="U40" s="212">
        <v>29.35</v>
      </c>
      <c r="V40" s="212">
        <v>43.18</v>
      </c>
      <c r="W40" s="212">
        <v>54</v>
      </c>
      <c r="X40" s="74">
        <f t="shared" si="22"/>
        <v>0.25057897174617882</v>
      </c>
      <c r="Y40" s="74">
        <f t="shared" si="19"/>
        <v>1.3788546255506611</v>
      </c>
      <c r="AH40" s="23" t="s">
        <v>53</v>
      </c>
      <c r="AI40" s="214">
        <v>20449761.57</v>
      </c>
      <c r="AJ40" s="215">
        <v>7215296.4500000002</v>
      </c>
      <c r="AK40" s="215">
        <v>12828760.220000001</v>
      </c>
      <c r="AL40" s="215">
        <v>20416665.23</v>
      </c>
      <c r="AM40" s="215">
        <v>24141003.859999999</v>
      </c>
      <c r="AN40" s="74">
        <f t="shared" si="23"/>
        <v>0.18241659879535566</v>
      </c>
      <c r="AO40" s="74">
        <f t="shared" si="20"/>
        <v>2.3458090083048493</v>
      </c>
    </row>
    <row r="41" spans="2:44" x14ac:dyDescent="0.25">
      <c r="B41" s="101"/>
      <c r="C41" s="102"/>
      <c r="D41" s="102"/>
      <c r="E41" s="102"/>
      <c r="F41" s="102"/>
      <c r="G41" s="103"/>
      <c r="H41" s="102"/>
      <c r="I41" s="104"/>
      <c r="R41" s="101"/>
      <c r="S41" s="102"/>
      <c r="T41" s="102"/>
      <c r="U41" s="102"/>
      <c r="V41" s="102"/>
      <c r="W41" s="103"/>
      <c r="X41" s="102"/>
      <c r="Y41" s="104"/>
      <c r="AH41" s="101"/>
      <c r="AI41" s="101"/>
      <c r="AJ41" s="101"/>
      <c r="AK41" s="101"/>
      <c r="AL41" s="102"/>
      <c r="AM41" s="103"/>
      <c r="AN41" s="104"/>
      <c r="AO41" s="104"/>
    </row>
    <row r="42" spans="2:44" x14ac:dyDescent="0.25">
      <c r="B42" s="306" t="s">
        <v>55</v>
      </c>
      <c r="C42" s="306"/>
      <c r="D42" s="306"/>
      <c r="E42" s="306"/>
      <c r="F42" s="306"/>
      <c r="G42" s="306"/>
      <c r="H42" s="306"/>
      <c r="I42" s="306"/>
      <c r="R42" s="306" t="s">
        <v>55</v>
      </c>
      <c r="S42" s="306"/>
      <c r="T42" s="306"/>
      <c r="U42" s="306"/>
      <c r="V42" s="306"/>
      <c r="W42" s="306"/>
      <c r="X42" s="306"/>
      <c r="Y42" s="306"/>
      <c r="AH42" s="105" t="s">
        <v>55</v>
      </c>
      <c r="AI42" s="105"/>
      <c r="AJ42" s="105"/>
      <c r="AK42" s="105"/>
      <c r="AL42" s="105"/>
      <c r="AM42" s="105"/>
      <c r="AN42" s="105"/>
      <c r="AO42" s="105"/>
    </row>
    <row r="43" spans="2:44" ht="39" customHeight="1" x14ac:dyDescent="0.25">
      <c r="B43" s="280" t="s">
        <v>158</v>
      </c>
      <c r="C43" s="280"/>
      <c r="D43" s="280"/>
      <c r="E43" s="280"/>
      <c r="F43" s="280"/>
      <c r="G43" s="280"/>
      <c r="H43" s="280"/>
      <c r="I43" s="280"/>
      <c r="R43" s="280" t="s">
        <v>159</v>
      </c>
      <c r="S43" s="280"/>
      <c r="T43" s="280"/>
      <c r="U43" s="280"/>
      <c r="V43" s="280"/>
      <c r="W43" s="280"/>
      <c r="X43" s="280"/>
      <c r="Y43" s="280"/>
      <c r="AH43" s="304" t="s">
        <v>160</v>
      </c>
      <c r="AI43" s="304"/>
      <c r="AJ43" s="304"/>
      <c r="AK43" s="304"/>
      <c r="AL43" s="304"/>
      <c r="AM43" s="304"/>
      <c r="AN43" s="304"/>
      <c r="AO43" s="304"/>
      <c r="AP43" s="304"/>
      <c r="AQ43" s="304"/>
      <c r="AR43" s="304"/>
    </row>
    <row r="44" spans="2:44" ht="24" customHeight="1" x14ac:dyDescent="0.25">
      <c r="B44" s="280" t="s">
        <v>161</v>
      </c>
      <c r="C44" s="280"/>
      <c r="D44" s="280"/>
      <c r="E44" s="280"/>
      <c r="F44" s="280"/>
      <c r="G44" s="280"/>
      <c r="H44" s="280"/>
      <c r="I44" s="280"/>
      <c r="R44" s="305" t="s">
        <v>162</v>
      </c>
      <c r="S44" s="305"/>
      <c r="T44" s="305"/>
      <c r="U44" s="305"/>
      <c r="V44" s="305"/>
      <c r="W44" s="305"/>
      <c r="X44" s="305"/>
      <c r="Y44" s="305"/>
      <c r="AI44" s="120"/>
      <c r="AJ44" s="120"/>
    </row>
  </sheetData>
  <mergeCells count="19">
    <mergeCell ref="AH43:AR43"/>
    <mergeCell ref="B44:I44"/>
    <mergeCell ref="R44:Y44"/>
    <mergeCell ref="B22:P22"/>
    <mergeCell ref="R22:AF22"/>
    <mergeCell ref="B23:P23"/>
    <mergeCell ref="B27:I27"/>
    <mergeCell ref="R27:Y27"/>
    <mergeCell ref="B42:I42"/>
    <mergeCell ref="R42:Y42"/>
    <mergeCell ref="B43:I43"/>
    <mergeCell ref="R43:Y43"/>
    <mergeCell ref="AH27:AO27"/>
    <mergeCell ref="B5:P5"/>
    <mergeCell ref="R5:AF5"/>
    <mergeCell ref="AH5:BB5"/>
    <mergeCell ref="B21:P21"/>
    <mergeCell ref="R21:AF21"/>
    <mergeCell ref="AH21:BB21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F2C0A6-1D80-427A-86C4-9CE70F33ED4B}">
  <sheetPr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154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1CC128-159C-4D56-9036-CC1690D87E06}">
  <sheetPr>
    <tabColor theme="4" tint="0.39997558519241921"/>
  </sheetPr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295</v>
      </c>
      <c r="C1" s="1"/>
      <c r="D1" s="1"/>
      <c r="F1" s="218"/>
      <c r="G1" s="218"/>
      <c r="H1" s="218"/>
      <c r="J1" s="218"/>
    </row>
    <row r="3" spans="1:31" s="4" customFormat="1" ht="25.5" customHeight="1" thickBot="1" x14ac:dyDescent="0.3">
      <c r="B3" s="62" t="s">
        <v>296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172" t="s">
        <v>252</v>
      </c>
      <c r="D5" s="172" t="s">
        <v>253</v>
      </c>
      <c r="E5" s="172" t="s">
        <v>259</v>
      </c>
      <c r="F5" s="172" t="s">
        <v>254</v>
      </c>
      <c r="G5" s="173" t="str">
        <f>CONCATENATE("var. ",RIGHT(F5,2),"/",RIGHT(E5,2))</f>
        <v>var. 22/21</v>
      </c>
      <c r="H5" s="173" t="str">
        <f>CONCATENATE("dif. ",RIGHT(F5,2),"/",RIGHT(E5,2))</f>
        <v>dif. 22/21</v>
      </c>
      <c r="I5" s="173" t="str">
        <f>CONCATENATE("%/s total España ",RIGHT(F5,4))</f>
        <v>%/s total España 2022</v>
      </c>
      <c r="J5" s="172" t="s">
        <v>255</v>
      </c>
      <c r="K5" s="173" t="str">
        <f>CONCATENATE("var. ",RIGHT(J5,2),"/",RIGHT(F5,2))</f>
        <v>var. 23/22</v>
      </c>
      <c r="L5" s="173" t="str">
        <f>CONCATENATE("dif. ",RIGHT(J5,2),"/",RIGHT(F5,2))</f>
        <v>dif. 23/22</v>
      </c>
      <c r="M5" s="173" t="str">
        <f>CONCATENATE("%/s total España ",RIGHT(J5,4))</f>
        <v>%/s total España 2023</v>
      </c>
      <c r="N5" s="172" t="s">
        <v>256</v>
      </c>
      <c r="O5" s="173" t="str">
        <f>CONCATENATE("var. ",RIGHT(N5,2),"/",RIGHT(J5,2))</f>
        <v>var. 24/23</v>
      </c>
      <c r="P5" s="173" t="str">
        <f>CONCATENATE("dif. ",RIGHT(N5,2),"/",RIGHT(J5,2))</f>
        <v>dif. 24/23</v>
      </c>
      <c r="Q5" s="173" t="str">
        <f>CONCATENATE("var. ",RIGHT(N5,2),"/",RIGHT(C5,2))</f>
        <v>var. 24/19</v>
      </c>
      <c r="R5" s="173" t="str">
        <f>CONCATENATE("dif. ",RIGHT(N5,2),"/",RIGHT(C5,2))</f>
        <v>dif. 24/19</v>
      </c>
      <c r="S5" s="173" t="str">
        <f>CONCATENATE("%/s total España ",RIGHT(N5,4))</f>
        <v>%/s total España 2024</v>
      </c>
      <c r="T5" s="173" t="str">
        <f>CONCATENATE("%/s total Turistas ",RIGHT(N5,4))</f>
        <v>%/s total Turistas 2024</v>
      </c>
      <c r="AE5" s="1"/>
    </row>
    <row r="6" spans="1:31" s="4" customFormat="1" ht="18.75" x14ac:dyDescent="0.3">
      <c r="B6" s="219" t="s">
        <v>166</v>
      </c>
      <c r="C6" s="220">
        <v>41449</v>
      </c>
      <c r="D6" s="220">
        <v>12080</v>
      </c>
      <c r="E6" s="220">
        <v>17682</v>
      </c>
      <c r="F6" s="220">
        <v>33076</v>
      </c>
      <c r="G6" s="221">
        <f t="shared" ref="G6:G11" si="0">F6/E6-1</f>
        <v>0.87060287297816985</v>
      </c>
      <c r="H6" s="220">
        <f t="shared" ref="H6:H11" si="1">F6-E6</f>
        <v>15394</v>
      </c>
      <c r="I6" s="221"/>
      <c r="J6" s="220">
        <v>45674</v>
      </c>
      <c r="K6" s="221">
        <f t="shared" ref="K6:K11" si="2">J6/F6-1</f>
        <v>0.3808803966622325</v>
      </c>
      <c r="L6" s="220">
        <f t="shared" ref="L6:L11" si="3">J6-F6</f>
        <v>12598</v>
      </c>
      <c r="M6" s="221"/>
      <c r="N6" s="220">
        <v>39257</v>
      </c>
      <c r="O6" s="221">
        <f t="shared" ref="O6:O11" si="4">N6/J6-1</f>
        <v>-0.1404956868240137</v>
      </c>
      <c r="P6" s="220">
        <f t="shared" ref="P6:P11" si="5">N6-J6</f>
        <v>-6417</v>
      </c>
      <c r="Q6" s="221">
        <f>N6/C6-1</f>
        <v>-5.2884267412965369E-2</v>
      </c>
      <c r="R6" s="220">
        <f>N6-C6</f>
        <v>-2192</v>
      </c>
      <c r="S6" s="221"/>
      <c r="T6" s="221"/>
      <c r="V6" s="29"/>
      <c r="AE6" s="1"/>
    </row>
    <row r="7" spans="1:31" ht="18.75" x14ac:dyDescent="0.3">
      <c r="A7" s="4"/>
      <c r="B7" s="219" t="s">
        <v>167</v>
      </c>
      <c r="C7" s="220">
        <v>10010</v>
      </c>
      <c r="D7" s="220">
        <v>2332</v>
      </c>
      <c r="E7" s="220">
        <v>4741</v>
      </c>
      <c r="F7" s="220">
        <v>5537</v>
      </c>
      <c r="G7" s="221">
        <f t="shared" si="0"/>
        <v>0.16789706812908678</v>
      </c>
      <c r="H7" s="220">
        <f t="shared" si="1"/>
        <v>796</v>
      </c>
      <c r="I7" s="221">
        <f>F7/$F$7</f>
        <v>1</v>
      </c>
      <c r="J7" s="220">
        <v>18264</v>
      </c>
      <c r="K7" s="221">
        <f t="shared" si="2"/>
        <v>2.2985371139606285</v>
      </c>
      <c r="L7" s="220">
        <f t="shared" si="3"/>
        <v>12727</v>
      </c>
      <c r="M7" s="221">
        <f>J7/$J$7</f>
        <v>1</v>
      </c>
      <c r="N7" s="220">
        <v>10070</v>
      </c>
      <c r="O7" s="221">
        <f t="shared" si="4"/>
        <v>-0.44864213753832671</v>
      </c>
      <c r="P7" s="220">
        <f t="shared" si="5"/>
        <v>-8194</v>
      </c>
      <c r="Q7" s="221">
        <f t="shared" ref="Q7:Q11" si="6">N7/C7-1</f>
        <v>5.9940059940060131E-3</v>
      </c>
      <c r="R7" s="220">
        <f t="shared" ref="R7:R11" si="7">N7-C7</f>
        <v>60</v>
      </c>
      <c r="S7" s="221">
        <f>N7/$N$7</f>
        <v>1</v>
      </c>
      <c r="T7" s="221">
        <f>N7/$N$6</f>
        <v>0.25651476169855059</v>
      </c>
      <c r="V7" s="29"/>
      <c r="W7" s="79"/>
      <c r="AE7" s="1" t="s">
        <v>168</v>
      </c>
    </row>
    <row r="8" spans="1:31" ht="15.75" x14ac:dyDescent="0.25">
      <c r="A8" s="4"/>
      <c r="B8" s="222" t="s">
        <v>100</v>
      </c>
      <c r="C8" s="223">
        <v>4362</v>
      </c>
      <c r="D8" s="223">
        <v>678</v>
      </c>
      <c r="E8" s="223">
        <v>2391</v>
      </c>
      <c r="F8" s="223">
        <v>2792</v>
      </c>
      <c r="G8" s="224">
        <f t="shared" si="0"/>
        <v>0.16771225428690917</v>
      </c>
      <c r="H8" s="223">
        <f t="shared" si="1"/>
        <v>401</v>
      </c>
      <c r="I8" s="224">
        <f>F8/$F$7</f>
        <v>0.50424417554632472</v>
      </c>
      <c r="J8" s="223">
        <v>4956</v>
      </c>
      <c r="K8" s="224">
        <f t="shared" si="2"/>
        <v>0.77507163323782224</v>
      </c>
      <c r="L8" s="223">
        <f t="shared" si="3"/>
        <v>2164</v>
      </c>
      <c r="M8" s="224">
        <f>J8/$J$7</f>
        <v>0.27135348226018396</v>
      </c>
      <c r="N8" s="223">
        <v>3365</v>
      </c>
      <c r="O8" s="224">
        <f t="shared" si="4"/>
        <v>-0.32102502017756251</v>
      </c>
      <c r="P8" s="223">
        <f t="shared" si="5"/>
        <v>-1591</v>
      </c>
      <c r="Q8" s="224">
        <f t="shared" si="6"/>
        <v>-0.22856487849610274</v>
      </c>
      <c r="R8" s="223">
        <f t="shared" si="7"/>
        <v>-997</v>
      </c>
      <c r="S8" s="224">
        <f>N8/$N$7</f>
        <v>0.33416087388282023</v>
      </c>
      <c r="T8" s="224">
        <f>N8/$N$6</f>
        <v>8.5717196933031051E-2</v>
      </c>
      <c r="V8" s="29"/>
      <c r="W8" s="79"/>
      <c r="AE8" s="1" t="s">
        <v>169</v>
      </c>
    </row>
    <row r="9" spans="1:31" s="4" customFormat="1" x14ac:dyDescent="0.25">
      <c r="B9" s="225" t="s">
        <v>103</v>
      </c>
      <c r="C9" s="226">
        <v>5648</v>
      </c>
      <c r="D9" s="226">
        <v>1654</v>
      </c>
      <c r="E9" s="226">
        <v>2350</v>
      </c>
      <c r="F9" s="226">
        <v>2745</v>
      </c>
      <c r="G9" s="227">
        <f t="shared" si="0"/>
        <v>0.16808510638297869</v>
      </c>
      <c r="H9" s="228">
        <f t="shared" si="1"/>
        <v>395</v>
      </c>
      <c r="I9" s="229">
        <f>F9/$F$7</f>
        <v>0.49575582445367528</v>
      </c>
      <c r="J9" s="226">
        <v>13308</v>
      </c>
      <c r="K9" s="227">
        <f t="shared" si="2"/>
        <v>3.8480874316939895</v>
      </c>
      <c r="L9" s="228">
        <f t="shared" si="3"/>
        <v>10563</v>
      </c>
      <c r="M9" s="229">
        <f>J9/$J$7</f>
        <v>0.72864651773981604</v>
      </c>
      <c r="N9" s="226">
        <v>6705</v>
      </c>
      <c r="O9" s="227">
        <f t="shared" si="4"/>
        <v>-0.49616771866546439</v>
      </c>
      <c r="P9" s="228">
        <f t="shared" si="5"/>
        <v>-6603</v>
      </c>
      <c r="Q9" s="227">
        <f t="shared" si="6"/>
        <v>0.18714589235127477</v>
      </c>
      <c r="R9" s="228">
        <f t="shared" si="7"/>
        <v>1057</v>
      </c>
      <c r="S9" s="229">
        <f>N9/$N$7</f>
        <v>0.66583912611717977</v>
      </c>
      <c r="T9" s="229">
        <f>N9/$N$6</f>
        <v>0.17079756476551952</v>
      </c>
      <c r="V9" s="29"/>
      <c r="W9" s="79"/>
      <c r="AE9" s="1" t="s">
        <v>170</v>
      </c>
    </row>
    <row r="10" spans="1:31" s="4" customFormat="1" x14ac:dyDescent="0.25">
      <c r="B10" s="230" t="s">
        <v>171</v>
      </c>
      <c r="C10" s="29">
        <v>4109</v>
      </c>
      <c r="D10" s="29">
        <v>1475</v>
      </c>
      <c r="E10" s="29">
        <v>1191</v>
      </c>
      <c r="F10" s="29">
        <v>1273</v>
      </c>
      <c r="G10" s="22">
        <f t="shared" si="0"/>
        <v>6.884970612930319E-2</v>
      </c>
      <c r="H10" s="20">
        <f t="shared" si="1"/>
        <v>82</v>
      </c>
      <c r="I10" s="31">
        <f>F10/$F$7</f>
        <v>0.22990789236048401</v>
      </c>
      <c r="J10" s="29">
        <v>10477</v>
      </c>
      <c r="K10" s="22">
        <f t="shared" si="2"/>
        <v>7.2301649646504327</v>
      </c>
      <c r="L10" s="20">
        <f t="shared" si="3"/>
        <v>9204</v>
      </c>
      <c r="M10" s="31">
        <f>J10/$J$7</f>
        <v>0.57364213753832671</v>
      </c>
      <c r="N10" s="29">
        <v>5613</v>
      </c>
      <c r="O10" s="22">
        <f t="shared" si="4"/>
        <v>-0.46425503483821706</v>
      </c>
      <c r="P10" s="20">
        <f t="shared" si="5"/>
        <v>-4864</v>
      </c>
      <c r="Q10" s="22">
        <f t="shared" si="6"/>
        <v>0.36602579703090776</v>
      </c>
      <c r="R10" s="20">
        <f t="shared" si="7"/>
        <v>1504</v>
      </c>
      <c r="S10" s="31">
        <f>N10/$N$7</f>
        <v>0.55739821251241306</v>
      </c>
      <c r="T10" s="31">
        <f>N10/$N$6</f>
        <v>0.1429808696538197</v>
      </c>
      <c r="V10" s="29"/>
      <c r="W10" s="79"/>
      <c r="AE10" s="1" t="s">
        <v>172</v>
      </c>
    </row>
    <row r="11" spans="1:31" s="4" customFormat="1" x14ac:dyDescent="0.25">
      <c r="B11" s="230" t="s">
        <v>173</v>
      </c>
      <c r="C11" s="29">
        <f>C9-C10</f>
        <v>1539</v>
      </c>
      <c r="D11" s="29">
        <f>D9-D10</f>
        <v>179</v>
      </c>
      <c r="E11" s="29">
        <f>E9-E10</f>
        <v>1159</v>
      </c>
      <c r="F11" s="29">
        <f>F9-F10</f>
        <v>1472</v>
      </c>
      <c r="G11" s="22">
        <f t="shared" si="0"/>
        <v>0.27006039689387396</v>
      </c>
      <c r="H11" s="20">
        <f t="shared" si="1"/>
        <v>313</v>
      </c>
      <c r="I11" s="31">
        <f>F11/$F$7</f>
        <v>0.26584793209319124</v>
      </c>
      <c r="J11" s="29">
        <f>J9-J10</f>
        <v>2831</v>
      </c>
      <c r="K11" s="22">
        <f t="shared" si="2"/>
        <v>0.92323369565217384</v>
      </c>
      <c r="L11" s="20">
        <f t="shared" si="3"/>
        <v>1359</v>
      </c>
      <c r="M11" s="31">
        <f>J11/$J$7</f>
        <v>0.15500438020148927</v>
      </c>
      <c r="N11" s="29">
        <f>N9-N10</f>
        <v>1092</v>
      </c>
      <c r="O11" s="22">
        <f t="shared" si="4"/>
        <v>-0.61427057576827981</v>
      </c>
      <c r="P11" s="20">
        <f t="shared" si="5"/>
        <v>-1739</v>
      </c>
      <c r="Q11" s="22">
        <f t="shared" si="6"/>
        <v>-0.29044834307992207</v>
      </c>
      <c r="R11" s="20">
        <f t="shared" si="7"/>
        <v>-447</v>
      </c>
      <c r="S11" s="31">
        <f>N11/$N$7</f>
        <v>0.10844091360476664</v>
      </c>
      <c r="T11" s="31">
        <f>N11/$N$6</f>
        <v>2.7816695111699825E-2</v>
      </c>
      <c r="V11" s="29"/>
      <c r="W11" s="79"/>
      <c r="AE11" s="1" t="s">
        <v>174</v>
      </c>
    </row>
    <row r="12" spans="1:31" s="4" customFormat="1" ht="7.5" customHeight="1" x14ac:dyDescent="0.25">
      <c r="B12" s="231"/>
      <c r="C12" s="231"/>
      <c r="D12" s="231"/>
      <c r="E12" s="231"/>
      <c r="F12" s="231"/>
      <c r="G12" s="231"/>
      <c r="H12" s="231"/>
      <c r="I12" s="231"/>
      <c r="J12" s="231"/>
      <c r="K12" s="231"/>
      <c r="L12" s="231"/>
      <c r="M12" s="231"/>
      <c r="N12" s="231"/>
      <c r="O12" s="231"/>
      <c r="P12" s="231"/>
      <c r="Q12" s="231"/>
      <c r="R12" s="231"/>
      <c r="S12" s="231"/>
      <c r="T12" s="231"/>
      <c r="AE12" s="1" t="s">
        <v>175</v>
      </c>
    </row>
    <row r="13" spans="1:31" s="4" customFormat="1" x14ac:dyDescent="0.25">
      <c r="B13" s="125" t="s">
        <v>176</v>
      </c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AE13" s="1" t="s">
        <v>177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63" t="s">
        <v>178</v>
      </c>
      <c r="C37" s="263"/>
      <c r="D37" s="263"/>
      <c r="E37" s="263"/>
      <c r="F37" s="263"/>
      <c r="G37" s="263"/>
      <c r="H37" s="263"/>
      <c r="I37" s="263"/>
      <c r="J37" s="263"/>
      <c r="K37" s="263"/>
      <c r="L37" s="263"/>
      <c r="M37" s="263"/>
      <c r="N37" s="263"/>
      <c r="O37" s="263"/>
      <c r="P37" s="263"/>
      <c r="Q37" s="263"/>
      <c r="R37" s="263"/>
      <c r="S37" s="83"/>
      <c r="T37" s="83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7"/>
      <c r="F39" s="87"/>
      <c r="G39" s="87"/>
      <c r="H39" s="87"/>
      <c r="I39" s="87"/>
      <c r="J39" s="14">
        <v>2020</v>
      </c>
      <c r="K39" s="14"/>
      <c r="L39" s="14"/>
      <c r="M39" s="14" t="s">
        <v>179</v>
      </c>
      <c r="N39" s="14">
        <v>2021</v>
      </c>
      <c r="O39" s="14" t="s">
        <v>179</v>
      </c>
      <c r="P39" s="14" t="s">
        <v>180</v>
      </c>
      <c r="Q39" s="14" t="s">
        <v>181</v>
      </c>
      <c r="R39" s="14" t="s">
        <v>182</v>
      </c>
      <c r="S39" s="87"/>
      <c r="T39" s="87"/>
      <c r="AE39" s="1"/>
    </row>
    <row r="40" spans="2:31" s="4" customFormat="1" ht="18.75" hidden="1" x14ac:dyDescent="0.3">
      <c r="B40" s="219" t="s">
        <v>166</v>
      </c>
      <c r="C40" s="219"/>
      <c r="D40" s="219"/>
      <c r="E40" s="220"/>
      <c r="F40" s="220"/>
      <c r="G40" s="220"/>
      <c r="H40" s="220"/>
      <c r="I40" s="220"/>
      <c r="J40" s="220">
        <v>1824653</v>
      </c>
      <c r="K40" s="220"/>
      <c r="L40" s="220"/>
      <c r="M40" s="221"/>
      <c r="N40" s="220">
        <v>2354005</v>
      </c>
      <c r="O40" s="221"/>
      <c r="P40" s="221">
        <v>1</v>
      </c>
      <c r="Q40" s="221">
        <v>0.2901110512519367</v>
      </c>
      <c r="R40" s="220">
        <v>529352</v>
      </c>
      <c r="S40" s="232"/>
      <c r="T40" s="232"/>
      <c r="AE40" s="1"/>
    </row>
    <row r="41" spans="2:31" ht="18.75" hidden="1" x14ac:dyDescent="0.3">
      <c r="B41" s="219" t="s">
        <v>167</v>
      </c>
      <c r="C41" s="219"/>
      <c r="D41" s="219"/>
      <c r="E41" s="220"/>
      <c r="F41" s="220"/>
      <c r="G41" s="220"/>
      <c r="H41" s="220"/>
      <c r="I41" s="220"/>
      <c r="J41" s="220">
        <v>603938</v>
      </c>
      <c r="K41" s="220"/>
      <c r="L41" s="220"/>
      <c r="M41" s="221">
        <v>1</v>
      </c>
      <c r="N41" s="220">
        <v>936181</v>
      </c>
      <c r="O41" s="221">
        <v>1</v>
      </c>
      <c r="P41" s="221">
        <v>0.39769711619134201</v>
      </c>
      <c r="Q41" s="221">
        <v>0.55012766211101138</v>
      </c>
      <c r="R41" s="220">
        <v>332243</v>
      </c>
      <c r="S41" s="232"/>
      <c r="T41" s="232"/>
      <c r="AE41" s="1" t="s">
        <v>168</v>
      </c>
    </row>
    <row r="42" spans="2:31" ht="15.75" hidden="1" x14ac:dyDescent="0.25">
      <c r="B42" s="222" t="s">
        <v>100</v>
      </c>
      <c r="C42" s="222"/>
      <c r="D42" s="222"/>
      <c r="E42" s="223"/>
      <c r="F42" s="223"/>
      <c r="G42" s="223"/>
      <c r="H42" s="223"/>
      <c r="I42" s="223"/>
      <c r="J42" s="223">
        <v>276550.36166633503</v>
      </c>
      <c r="K42" s="223"/>
      <c r="L42" s="223"/>
      <c r="M42" s="224">
        <v>0.45791184139155844</v>
      </c>
      <c r="N42" s="223">
        <v>430252.45635520399</v>
      </c>
      <c r="O42" s="224">
        <v>0.4595825554622493</v>
      </c>
      <c r="P42" s="224">
        <v>0.18277465695918402</v>
      </c>
      <c r="Q42" s="224">
        <v>0.55578337978930015</v>
      </c>
      <c r="R42" s="223">
        <v>153702.09468886897</v>
      </c>
      <c r="S42" s="233"/>
      <c r="T42" s="233"/>
      <c r="AE42" s="1" t="s">
        <v>169</v>
      </c>
    </row>
    <row r="43" spans="2:31" s="4" customFormat="1" hidden="1" x14ac:dyDescent="0.25">
      <c r="B43" s="225" t="s">
        <v>103</v>
      </c>
      <c r="C43" s="234"/>
      <c r="D43" s="234"/>
      <c r="E43" s="226"/>
      <c r="F43" s="226"/>
      <c r="G43" s="226"/>
      <c r="H43" s="226"/>
      <c r="I43" s="226"/>
      <c r="J43" s="226">
        <v>327387.63833385095</v>
      </c>
      <c r="K43" s="226"/>
      <c r="L43" s="226"/>
      <c r="M43" s="229">
        <v>0.54208815860874948</v>
      </c>
      <c r="N43" s="226">
        <v>505927.5436448183</v>
      </c>
      <c r="O43" s="229">
        <v>0.54041637636826456</v>
      </c>
      <c r="P43" s="229">
        <v>0.21492203442423372</v>
      </c>
      <c r="Q43" s="227">
        <v>0.54534711884540576</v>
      </c>
      <c r="R43" s="228">
        <v>178539.90531096736</v>
      </c>
      <c r="S43" s="235"/>
      <c r="T43" s="235"/>
      <c r="AE43" s="1" t="s">
        <v>170</v>
      </c>
    </row>
    <row r="44" spans="2:31" s="4" customFormat="1" hidden="1" x14ac:dyDescent="0.25">
      <c r="B44" s="230" t="s">
        <v>171</v>
      </c>
      <c r="C44" s="230"/>
      <c r="D44" s="230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172</v>
      </c>
    </row>
    <row r="45" spans="2:31" s="4" customFormat="1" hidden="1" x14ac:dyDescent="0.25">
      <c r="B45" s="230" t="s">
        <v>173</v>
      </c>
      <c r="C45" s="230"/>
      <c r="D45" s="230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174</v>
      </c>
    </row>
    <row r="46" spans="2:31" s="4" customFormat="1" ht="7.5" hidden="1" customHeight="1" x14ac:dyDescent="0.25">
      <c r="B46" s="231"/>
      <c r="C46" s="231"/>
      <c r="D46" s="231"/>
      <c r="E46" s="231"/>
      <c r="F46" s="231"/>
      <c r="G46" s="231"/>
      <c r="H46" s="231"/>
      <c r="I46" s="231"/>
      <c r="J46" s="231"/>
      <c r="K46" s="231"/>
      <c r="L46" s="231"/>
      <c r="M46" s="231"/>
      <c r="N46" s="231"/>
      <c r="O46" s="231"/>
      <c r="P46" s="231"/>
      <c r="Q46" s="231"/>
      <c r="R46" s="231"/>
      <c r="AE46" s="1" t="s">
        <v>175</v>
      </c>
    </row>
    <row r="47" spans="2:31" s="4" customFormat="1" hidden="1" x14ac:dyDescent="0.25">
      <c r="B47" s="281" t="s">
        <v>176</v>
      </c>
      <c r="C47" s="281"/>
      <c r="D47" s="281"/>
      <c r="E47" s="281"/>
      <c r="F47" s="281"/>
      <c r="G47" s="281"/>
      <c r="H47" s="281"/>
      <c r="I47" s="281"/>
      <c r="J47" s="281"/>
      <c r="K47" s="281"/>
      <c r="L47" s="281"/>
      <c r="M47" s="281"/>
      <c r="N47" s="281"/>
      <c r="O47" s="281"/>
      <c r="P47" s="281"/>
      <c r="Q47" s="281"/>
      <c r="R47" s="281"/>
      <c r="S47" s="48"/>
      <c r="T47" s="48"/>
      <c r="AE47" s="1" t="s">
        <v>177</v>
      </c>
    </row>
    <row r="48" spans="2:31" s="4" customFormat="1" hidden="1" x14ac:dyDescent="0.25">
      <c r="AE48" s="1"/>
    </row>
    <row r="49" spans="5:12" hidden="1" x14ac:dyDescent="0.25">
      <c r="E49" s="122"/>
      <c r="F49" s="122"/>
      <c r="G49" s="122"/>
      <c r="H49" s="122"/>
      <c r="I49" s="122"/>
      <c r="J49" s="122">
        <v>0.54208815860874948</v>
      </c>
      <c r="K49" s="122"/>
      <c r="L49" s="122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2" t="s">
        <v>296</v>
      </c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2">
        <v>2019</v>
      </c>
      <c r="D123" s="182">
        <v>2020</v>
      </c>
      <c r="E123" s="182">
        <v>2021</v>
      </c>
      <c r="F123" s="182">
        <v>2022</v>
      </c>
      <c r="G123" s="173" t="str">
        <f>CONCATENATE("var. ",RIGHT(F123,2),"/",RIGHT(E123,2))</f>
        <v>var. 22/21</v>
      </c>
      <c r="H123" s="173" t="str">
        <f>CONCATENATE("dif. ",RIGHT(F123,2),"/",RIGHT(E123,2))</f>
        <v>dif. 22/21</v>
      </c>
      <c r="I123" s="173" t="str">
        <f>CONCATENATE("%/s total España ",RIGHT(F123,4))</f>
        <v>%/s total España 2022</v>
      </c>
      <c r="J123" s="182">
        <v>2023</v>
      </c>
      <c r="K123" s="173" t="str">
        <f>CONCATENATE("%/s total España ",RIGHT(J123,4))</f>
        <v>%/s total España 2023</v>
      </c>
      <c r="L123" s="173" t="str">
        <f>CONCATENATE("var. ",RIGHT(J123,2),"/",RIGHT(F123,2))</f>
        <v>var. 23/22</v>
      </c>
      <c r="M123" s="173" t="str">
        <f>CONCATENATE("dif. ",RIGHT(J123,2),"/",RIGHT(F123,2))</f>
        <v>dif. 23/22</v>
      </c>
      <c r="N123" s="173" t="str">
        <f>CONCATENATE("var. ",RIGHT(J123,2),"/",RIGHT(D123,2))</f>
        <v>var. 23/20</v>
      </c>
      <c r="O123" s="173" t="str">
        <f>CONCATENATE("dif. ",RIGHT(J123,2),"/",RIGHT(D123,2))</f>
        <v>dif. 23/20</v>
      </c>
      <c r="Z123" s="1"/>
      <c r="AE123"/>
    </row>
    <row r="124" spans="2:31" ht="18.75" x14ac:dyDescent="0.3">
      <c r="B124" s="219" t="s">
        <v>166</v>
      </c>
      <c r="C124" s="220">
        <v>45076</v>
      </c>
      <c r="D124" s="220">
        <v>12633</v>
      </c>
      <c r="E124" s="220">
        <v>20161</v>
      </c>
      <c r="F124" s="220">
        <v>37751</v>
      </c>
      <c r="G124" s="221">
        <f t="shared" ref="G124:G129" si="8">F124/E124-1</f>
        <v>0.87247656366251669</v>
      </c>
      <c r="H124" s="220">
        <f t="shared" ref="H124:H129" si="9">F124-E124</f>
        <v>17590</v>
      </c>
      <c r="I124" s="221"/>
      <c r="J124" s="220">
        <v>51166</v>
      </c>
      <c r="K124" s="221"/>
      <c r="L124" s="221">
        <f t="shared" ref="L124:L129" si="10">J124/F124-1</f>
        <v>0.3553548250377474</v>
      </c>
      <c r="M124" s="220">
        <f t="shared" ref="M124:M129" si="11">J124-F124</f>
        <v>13415</v>
      </c>
      <c r="N124" s="221">
        <f t="shared" ref="N124:N129" si="12">J124/D124-1</f>
        <v>3.0501860207393339</v>
      </c>
      <c r="O124" s="220">
        <f t="shared" ref="O124:O129" si="13">J124-D124</f>
        <v>38533</v>
      </c>
      <c r="Z124" s="1"/>
      <c r="AE124"/>
    </row>
    <row r="125" spans="2:31" ht="18.75" x14ac:dyDescent="0.3">
      <c r="B125" s="219" t="s">
        <v>167</v>
      </c>
      <c r="C125" s="220">
        <v>10509</v>
      </c>
      <c r="D125" s="220">
        <v>2339</v>
      </c>
      <c r="E125" s="220">
        <v>4950</v>
      </c>
      <c r="F125" s="220">
        <v>6762</v>
      </c>
      <c r="G125" s="221">
        <f t="shared" si="8"/>
        <v>0.36606060606060598</v>
      </c>
      <c r="H125" s="220">
        <f t="shared" si="9"/>
        <v>1812</v>
      </c>
      <c r="I125" s="221">
        <f>F125/$F$7</f>
        <v>1.2212389380530972</v>
      </c>
      <c r="J125" s="220">
        <v>20250</v>
      </c>
      <c r="K125" s="221">
        <f>J125/$J$125</f>
        <v>1</v>
      </c>
      <c r="L125" s="221">
        <f t="shared" si="10"/>
        <v>1.9946761313220942</v>
      </c>
      <c r="M125" s="220">
        <f t="shared" si="11"/>
        <v>13488</v>
      </c>
      <c r="N125" s="221">
        <f t="shared" si="12"/>
        <v>7.6575459598118858</v>
      </c>
      <c r="O125" s="220">
        <f t="shared" si="13"/>
        <v>17911</v>
      </c>
      <c r="Z125" s="1"/>
      <c r="AE125"/>
    </row>
    <row r="126" spans="2:31" ht="15.75" x14ac:dyDescent="0.25">
      <c r="B126" s="222" t="s">
        <v>100</v>
      </c>
      <c r="C126" s="223">
        <v>4565</v>
      </c>
      <c r="D126" s="223">
        <v>681</v>
      </c>
      <c r="E126" s="223">
        <v>2535</v>
      </c>
      <c r="F126" s="223">
        <v>3247</v>
      </c>
      <c r="G126" s="224">
        <f t="shared" si="8"/>
        <v>0.28086785009861925</v>
      </c>
      <c r="H126" s="223">
        <f t="shared" si="9"/>
        <v>712</v>
      </c>
      <c r="I126" s="224">
        <f>F126/$F$7</f>
        <v>0.58641863825176088</v>
      </c>
      <c r="J126" s="223">
        <v>5439</v>
      </c>
      <c r="K126" s="224">
        <f>J126/$J$125</f>
        <v>0.2685925925925926</v>
      </c>
      <c r="L126" s="224">
        <f t="shared" si="10"/>
        <v>0.67508469356328926</v>
      </c>
      <c r="M126" s="223">
        <f t="shared" si="11"/>
        <v>2192</v>
      </c>
      <c r="N126" s="224">
        <f t="shared" si="12"/>
        <v>6.9867841409691627</v>
      </c>
      <c r="O126" s="223">
        <f t="shared" si="13"/>
        <v>4758</v>
      </c>
      <c r="Z126" s="1"/>
      <c r="AE126"/>
    </row>
    <row r="127" spans="2:31" x14ac:dyDescent="0.25">
      <c r="B127" s="225" t="s">
        <v>103</v>
      </c>
      <c r="C127" s="226">
        <v>5944</v>
      </c>
      <c r="D127" s="226">
        <v>1658</v>
      </c>
      <c r="E127" s="226">
        <v>2415</v>
      </c>
      <c r="F127" s="226">
        <v>3515</v>
      </c>
      <c r="G127" s="227">
        <f t="shared" si="8"/>
        <v>0.45548654244306408</v>
      </c>
      <c r="H127" s="228">
        <f t="shared" si="9"/>
        <v>1100</v>
      </c>
      <c r="I127" s="229">
        <f>F127/$F$7</f>
        <v>0.63482029980133647</v>
      </c>
      <c r="J127" s="226">
        <v>14811</v>
      </c>
      <c r="K127" s="229">
        <f>J127/$J$125</f>
        <v>0.7314074074074074</v>
      </c>
      <c r="L127" s="227">
        <f t="shared" si="10"/>
        <v>3.2136557610241825</v>
      </c>
      <c r="M127" s="228">
        <f t="shared" si="11"/>
        <v>11296</v>
      </c>
      <c r="N127" s="227">
        <f t="shared" si="12"/>
        <v>7.9330518697225578</v>
      </c>
      <c r="O127" s="228">
        <f t="shared" si="13"/>
        <v>13153</v>
      </c>
      <c r="Z127" s="1"/>
      <c r="AE127"/>
    </row>
    <row r="128" spans="2:31" x14ac:dyDescent="0.25">
      <c r="B128" s="230" t="s">
        <v>171</v>
      </c>
      <c r="C128" s="29">
        <v>4285</v>
      </c>
      <c r="D128" s="29">
        <v>1479</v>
      </c>
      <c r="E128" s="29">
        <v>1203</v>
      </c>
      <c r="F128" s="29">
        <v>1728</v>
      </c>
      <c r="G128" s="22">
        <f t="shared" si="8"/>
        <v>0.43640897755610975</v>
      </c>
      <c r="H128" s="20">
        <f t="shared" si="9"/>
        <v>525</v>
      </c>
      <c r="I128" s="31">
        <f>F128/$F$7</f>
        <v>0.31208235506592019</v>
      </c>
      <c r="J128" s="29">
        <v>11905</v>
      </c>
      <c r="K128" s="31">
        <f>J128/$J$125</f>
        <v>0.58790123456790122</v>
      </c>
      <c r="L128" s="22">
        <f t="shared" si="10"/>
        <v>5.8894675925925926</v>
      </c>
      <c r="M128" s="20">
        <f t="shared" si="11"/>
        <v>10177</v>
      </c>
      <c r="N128" s="22">
        <f t="shared" si="12"/>
        <v>7.0493576741041242</v>
      </c>
      <c r="O128" s="20">
        <f t="shared" si="13"/>
        <v>10426</v>
      </c>
      <c r="Z128" s="1"/>
      <c r="AE128"/>
    </row>
    <row r="129" spans="2:31" x14ac:dyDescent="0.25">
      <c r="B129" s="230" t="s">
        <v>173</v>
      </c>
      <c r="C129" s="29">
        <f>C127-C128</f>
        <v>1659</v>
      </c>
      <c r="D129" s="29">
        <f>D127-D128</f>
        <v>179</v>
      </c>
      <c r="E129" s="29">
        <f>E127-E128</f>
        <v>1212</v>
      </c>
      <c r="F129" s="29">
        <f>F127-F128</f>
        <v>1787</v>
      </c>
      <c r="G129" s="22">
        <f t="shared" si="8"/>
        <v>0.47442244224422447</v>
      </c>
      <c r="H129" s="20">
        <f t="shared" si="9"/>
        <v>575</v>
      </c>
      <c r="I129" s="31">
        <f>F129/$F$7</f>
        <v>0.32273794473541628</v>
      </c>
      <c r="J129" s="29">
        <f>J127-J128</f>
        <v>2906</v>
      </c>
      <c r="K129" s="31">
        <f>J129/$J$125</f>
        <v>0.14350617283950617</v>
      </c>
      <c r="L129" s="22">
        <f t="shared" si="10"/>
        <v>0.62618914381645219</v>
      </c>
      <c r="M129" s="20">
        <f t="shared" si="11"/>
        <v>1119</v>
      </c>
      <c r="N129" s="22">
        <f t="shared" si="12"/>
        <v>15.234636871508378</v>
      </c>
      <c r="O129" s="20">
        <f t="shared" si="13"/>
        <v>2727</v>
      </c>
      <c r="Z129" s="1"/>
      <c r="AE129"/>
    </row>
    <row r="130" spans="2:31" x14ac:dyDescent="0.25">
      <c r="B130" s="231"/>
      <c r="C130" s="231"/>
      <c r="D130" s="231"/>
      <c r="E130" s="231"/>
      <c r="F130" s="231"/>
      <c r="G130" s="231"/>
      <c r="H130" s="231"/>
      <c r="I130" s="231"/>
      <c r="J130" s="231"/>
      <c r="K130" s="231"/>
      <c r="L130" s="231"/>
      <c r="M130" s="231"/>
      <c r="N130" s="231"/>
      <c r="O130" s="231"/>
      <c r="Z130" s="1"/>
      <c r="AE130"/>
    </row>
    <row r="131" spans="2:31" x14ac:dyDescent="0.25">
      <c r="B131" s="125" t="s">
        <v>176</v>
      </c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949291-5B13-47E7-B918-54514FD7FEC5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183</v>
      </c>
      <c r="G1" s="218"/>
      <c r="H1" s="218"/>
      <c r="I1" s="218"/>
      <c r="K1" s="218"/>
    </row>
    <row r="3" spans="1:31" s="4" customFormat="1" ht="25.5" customHeight="1" thickBot="1" x14ac:dyDescent="0.3">
      <c r="B3" s="62" t="s">
        <v>297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36" t="s">
        <v>252</v>
      </c>
      <c r="D5" s="236" t="s">
        <v>253</v>
      </c>
      <c r="E5" s="236" t="s">
        <v>259</v>
      </c>
      <c r="F5" s="237" t="str">
        <f>CONCATENATE("%/s total Tenerife ",RIGHT(E5,4))</f>
        <v>%/s total Tenerife 2021</v>
      </c>
      <c r="G5" s="236" t="s">
        <v>254</v>
      </c>
      <c r="H5" s="237" t="str">
        <f>CONCATENATE("var. ",RIGHT(G5,2),"/",RIGHT(E5,2))</f>
        <v>var. 22/21</v>
      </c>
      <c r="I5" s="237" t="str">
        <f>CONCATENATE("dif. ",RIGHT(G5,2),"/",RIGHT(E5,2))</f>
        <v>dif. 22/21</v>
      </c>
      <c r="J5" s="237" t="str">
        <f>CONCATENATE("%/s total Tenerife ",RIGHT(G5,4))</f>
        <v>%/s total Tenerife 2022</v>
      </c>
      <c r="K5" s="236" t="s">
        <v>255</v>
      </c>
      <c r="L5" s="237" t="str">
        <f>CONCATENATE("var. ",RIGHT(K5,2),"/",RIGHT(G5,2))</f>
        <v>var. 23/22</v>
      </c>
      <c r="M5" s="237" t="str">
        <f>CONCATENATE("dif. ",RIGHT(K5,2),"/",RIGHT(G5,2))</f>
        <v>dif. 23/22</v>
      </c>
      <c r="N5" s="237" t="str">
        <f>CONCATENATE("%/s total Tenerife ",RIGHT(K5,4))</f>
        <v>%/s total Tenerife 2023</v>
      </c>
      <c r="O5" s="236" t="s">
        <v>256</v>
      </c>
      <c r="P5" s="237" t="str">
        <f>CONCATENATE("var. ",RIGHT(O5,2),"/",RIGHT(K5,2))</f>
        <v>var. 24/23</v>
      </c>
      <c r="Q5" s="237" t="str">
        <f>CONCATENATE("dif. ",RIGHT(O5,2),"/",RIGHT(K5,2))</f>
        <v>dif. 24/23</v>
      </c>
      <c r="R5" s="237" t="str">
        <f>CONCATENATE("var. ",RIGHT(O5,2),"/",RIGHT(C5,2))</f>
        <v>var. 24/19</v>
      </c>
      <c r="S5" s="237" t="str">
        <f>CONCATENATE("dif. ",RIGHT(O5,2),"/",RIGHT(C5,2))</f>
        <v>dif. 24/19</v>
      </c>
      <c r="T5" s="237" t="str">
        <f>CONCATENATE("%/s total Tenerife ",RIGHT(O5,4))</f>
        <v>%/s total Tenerife 2024</v>
      </c>
      <c r="AE5" s="1"/>
    </row>
    <row r="6" spans="1:31" ht="18.75" x14ac:dyDescent="0.3">
      <c r="A6" s="4"/>
      <c r="B6" s="219" t="s">
        <v>184</v>
      </c>
      <c r="C6" s="238">
        <v>10010</v>
      </c>
      <c r="D6" s="238">
        <v>2332</v>
      </c>
      <c r="E6" s="238">
        <v>4741</v>
      </c>
      <c r="F6" s="239">
        <f>E6/$E$6</f>
        <v>1</v>
      </c>
      <c r="G6" s="238">
        <v>5537</v>
      </c>
      <c r="H6" s="239">
        <f>G6/E6-1</f>
        <v>0.16789706812908678</v>
      </c>
      <c r="I6" s="238">
        <f>G6-E6</f>
        <v>796</v>
      </c>
      <c r="J6" s="239">
        <f>G6/$G$6</f>
        <v>1</v>
      </c>
      <c r="K6" s="238">
        <v>18264</v>
      </c>
      <c r="L6" s="239">
        <f t="shared" ref="L6:L12" si="0">K6/G6-1</f>
        <v>2.2985371139606285</v>
      </c>
      <c r="M6" s="238">
        <f t="shared" ref="M6:M12" si="1">K6-G6</f>
        <v>12727</v>
      </c>
      <c r="N6" s="239">
        <f>K6/$K$6</f>
        <v>1</v>
      </c>
      <c r="O6" s="238">
        <v>10070</v>
      </c>
      <c r="P6" s="239">
        <f t="shared" ref="P6:P11" si="2">O6/K6-1</f>
        <v>-0.44864213753832671</v>
      </c>
      <c r="Q6" s="238">
        <f t="shared" ref="Q6:Q12" si="3">O6-K6</f>
        <v>-8194</v>
      </c>
      <c r="R6" s="239">
        <f>O6/C6-1</f>
        <v>5.9940059940060131E-3</v>
      </c>
      <c r="S6" s="238">
        <f>O6-C6</f>
        <v>60</v>
      </c>
      <c r="T6" s="239">
        <f>O6/$O$6</f>
        <v>1</v>
      </c>
      <c r="V6" s="29"/>
      <c r="W6" s="79"/>
      <c r="AE6" s="1" t="s">
        <v>168</v>
      </c>
    </row>
    <row r="7" spans="1:31" s="4" customFormat="1" x14ac:dyDescent="0.25">
      <c r="B7" s="240" t="s">
        <v>185</v>
      </c>
      <c r="C7" s="241">
        <v>8208</v>
      </c>
      <c r="D7" s="241">
        <v>1982</v>
      </c>
      <c r="E7" s="241">
        <v>4741</v>
      </c>
      <c r="F7" s="242">
        <f t="shared" ref="F7:F12" si="4">E7/$E$6</f>
        <v>1</v>
      </c>
      <c r="G7" s="241">
        <v>5534</v>
      </c>
      <c r="H7" s="243">
        <f>G7/E7-1</f>
        <v>0.16726429023412792</v>
      </c>
      <c r="I7" s="244">
        <f>G7-E7</f>
        <v>793</v>
      </c>
      <c r="J7" s="242">
        <f>G7/$G$6</f>
        <v>0.99945819035578831</v>
      </c>
      <c r="K7" s="241">
        <v>18094</v>
      </c>
      <c r="L7" s="245">
        <f t="shared" si="0"/>
        <v>2.2696060715576438</v>
      </c>
      <c r="M7" s="246">
        <f t="shared" si="1"/>
        <v>12560</v>
      </c>
      <c r="N7" s="242">
        <f>K7/$K$6</f>
        <v>0.99069207183530439</v>
      </c>
      <c r="O7" s="241">
        <v>9908</v>
      </c>
      <c r="P7" s="243">
        <f t="shared" si="2"/>
        <v>-0.45241516524814851</v>
      </c>
      <c r="Q7" s="244">
        <f t="shared" si="3"/>
        <v>-8186</v>
      </c>
      <c r="R7" s="243">
        <f t="shared" ref="R7:R10" si="5">O7/C7-1</f>
        <v>0.20711500974658859</v>
      </c>
      <c r="S7" s="244">
        <f t="shared" ref="S7:S10" si="6">O7-C7</f>
        <v>1700</v>
      </c>
      <c r="T7" s="242">
        <f>O7/$O$6</f>
        <v>0.98391261171797417</v>
      </c>
      <c r="V7" s="29"/>
      <c r="W7" s="79"/>
      <c r="AE7" s="1" t="s">
        <v>170</v>
      </c>
    </row>
    <row r="8" spans="1:31" s="4" customFormat="1" x14ac:dyDescent="0.25">
      <c r="B8" s="97" t="s">
        <v>62</v>
      </c>
      <c r="C8" s="247">
        <v>0</v>
      </c>
      <c r="D8" s="247">
        <v>1209</v>
      </c>
      <c r="E8" s="247">
        <v>787</v>
      </c>
      <c r="F8" s="248">
        <f t="shared" si="4"/>
        <v>0.16599873444421009</v>
      </c>
      <c r="G8" s="247">
        <v>0</v>
      </c>
      <c r="H8" s="249">
        <f>IFERROR(G8/E8-1,"-")</f>
        <v>-1</v>
      </c>
      <c r="I8" s="250">
        <f t="shared" ref="I8:I12" si="7">G8-E8</f>
        <v>-787</v>
      </c>
      <c r="J8" s="248">
        <f t="shared" ref="J8:J12" si="8">G8/$G$6</f>
        <v>0</v>
      </c>
      <c r="K8" s="247">
        <v>0</v>
      </c>
      <c r="L8" s="251" t="str">
        <f>IFERROR(K8/G8-1,"-")</f>
        <v>-</v>
      </c>
      <c r="M8" s="252" t="str">
        <f>IF(G8=0,"nd",K8-G8)</f>
        <v>nd</v>
      </c>
      <c r="N8" s="253">
        <f t="shared" ref="N8:N12" si="9">K8/$K$6</f>
        <v>0</v>
      </c>
      <c r="O8" s="247">
        <v>0</v>
      </c>
      <c r="P8" s="251" t="str">
        <f>IFERROR(O8/K8-1,"-")</f>
        <v>-</v>
      </c>
      <c r="Q8" s="254">
        <f t="shared" si="3"/>
        <v>0</v>
      </c>
      <c r="R8" s="251" t="str">
        <f>IFERROR(O8/C8-1,"-")</f>
        <v>-</v>
      </c>
      <c r="S8" s="254">
        <f t="shared" si="6"/>
        <v>0</v>
      </c>
      <c r="T8" s="253">
        <f t="shared" ref="T8:T12" si="10">O8/$O$6</f>
        <v>0</v>
      </c>
      <c r="V8" s="29"/>
      <c r="W8" s="79"/>
      <c r="AE8" s="1"/>
    </row>
    <row r="9" spans="1:31" s="4" customFormat="1" x14ac:dyDescent="0.25">
      <c r="B9" s="97" t="s">
        <v>61</v>
      </c>
      <c r="C9" s="247">
        <v>0</v>
      </c>
      <c r="D9" s="247">
        <v>0</v>
      </c>
      <c r="E9" s="247">
        <v>0</v>
      </c>
      <c r="F9" s="253">
        <f t="shared" si="4"/>
        <v>0</v>
      </c>
      <c r="G9" s="247">
        <v>0</v>
      </c>
      <c r="H9" s="249" t="str">
        <f>IFERROR(G9/E9-1,"-")</f>
        <v>-</v>
      </c>
      <c r="I9" s="254">
        <f t="shared" si="7"/>
        <v>0</v>
      </c>
      <c r="J9" s="253">
        <f t="shared" si="8"/>
        <v>0</v>
      </c>
      <c r="K9" s="247">
        <v>0</v>
      </c>
      <c r="L9" s="251" t="str">
        <f>IFERROR(K9/G9-1,"-")</f>
        <v>-</v>
      </c>
      <c r="M9" s="252" t="str">
        <f>IF(G9=0,"nd",K9-G9)</f>
        <v>nd</v>
      </c>
      <c r="N9" s="253">
        <f t="shared" si="9"/>
        <v>0</v>
      </c>
      <c r="O9" s="247">
        <v>0</v>
      </c>
      <c r="P9" s="251" t="e">
        <f t="shared" si="2"/>
        <v>#DIV/0!</v>
      </c>
      <c r="Q9" s="254">
        <f t="shared" si="3"/>
        <v>0</v>
      </c>
      <c r="R9" s="255" t="e">
        <f t="shared" si="5"/>
        <v>#DIV/0!</v>
      </c>
      <c r="S9" s="254">
        <f t="shared" si="6"/>
        <v>0</v>
      </c>
      <c r="T9" s="253">
        <f t="shared" si="10"/>
        <v>0</v>
      </c>
      <c r="V9" s="29"/>
      <c r="W9" s="79"/>
      <c r="AE9" s="1"/>
    </row>
    <row r="10" spans="1:31" s="4" customFormat="1" x14ac:dyDescent="0.25">
      <c r="B10" s="240" t="s">
        <v>186</v>
      </c>
      <c r="C10" s="256">
        <v>1802</v>
      </c>
      <c r="D10" s="256">
        <v>350</v>
      </c>
      <c r="E10" s="256">
        <v>0</v>
      </c>
      <c r="F10" s="257">
        <f>IFERROR(E10/$E$6,"-")</f>
        <v>0</v>
      </c>
      <c r="G10" s="256">
        <v>0</v>
      </c>
      <c r="H10" s="245" t="str">
        <f>IFERROR(G10/E10-1,"-")</f>
        <v>-</v>
      </c>
      <c r="I10" s="246">
        <f>IFERROR(G10-E10,"-")</f>
        <v>0</v>
      </c>
      <c r="J10" s="257">
        <f>IFERROR(G10/$G$6,"-")</f>
        <v>0</v>
      </c>
      <c r="K10" s="256">
        <v>0</v>
      </c>
      <c r="L10" s="245" t="str">
        <f>IFERROR(K10/G10-1,"-")</f>
        <v>-</v>
      </c>
      <c r="M10" s="246">
        <f>IFERROR(K10-G10,"-")</f>
        <v>0</v>
      </c>
      <c r="N10" s="257">
        <f>IFERROR(K10/$K$6,"-")</f>
        <v>0</v>
      </c>
      <c r="O10" s="256">
        <v>0</v>
      </c>
      <c r="P10" s="245" t="str">
        <f>IFERROR(O10/K10-1,"-")</f>
        <v>-</v>
      </c>
      <c r="Q10" s="246">
        <f>IFERROR(O10-K10,"-")</f>
        <v>0</v>
      </c>
      <c r="R10" s="245">
        <f t="shared" si="5"/>
        <v>-1</v>
      </c>
      <c r="S10" s="246">
        <f t="shared" si="6"/>
        <v>-1802</v>
      </c>
      <c r="T10" s="257">
        <f>IFERROR(O10/$O$6,"-")</f>
        <v>0</v>
      </c>
      <c r="V10" s="29"/>
      <c r="W10" s="79"/>
      <c r="AE10" s="1"/>
    </row>
    <row r="11" spans="1:31" s="4" customFormat="1" hidden="1" x14ac:dyDescent="0.25">
      <c r="B11" s="97" t="s">
        <v>62</v>
      </c>
      <c r="C11" s="247">
        <v>699</v>
      </c>
      <c r="D11" s="247">
        <v>179</v>
      </c>
      <c r="E11" s="247">
        <v>0</v>
      </c>
      <c r="F11" s="253">
        <f t="shared" si="4"/>
        <v>0</v>
      </c>
      <c r="G11" s="247">
        <v>0</v>
      </c>
      <c r="H11" s="255" t="e">
        <f t="shared" ref="H11:H12" si="11">G11/E11-1</f>
        <v>#DIV/0!</v>
      </c>
      <c r="I11" s="254">
        <f t="shared" si="7"/>
        <v>0</v>
      </c>
      <c r="J11" s="253">
        <f t="shared" si="8"/>
        <v>0</v>
      </c>
      <c r="K11" s="247">
        <v>0</v>
      </c>
      <c r="L11" s="251" t="e">
        <f>K11/G11-1</f>
        <v>#DIV/0!</v>
      </c>
      <c r="M11" s="254">
        <f t="shared" si="1"/>
        <v>0</v>
      </c>
      <c r="N11" s="253">
        <f t="shared" si="9"/>
        <v>0</v>
      </c>
      <c r="O11" s="247">
        <v>0</v>
      </c>
      <c r="P11" s="255" t="e">
        <f t="shared" si="2"/>
        <v>#DIV/0!</v>
      </c>
      <c r="Q11" s="254">
        <f t="shared" si="3"/>
        <v>0</v>
      </c>
      <c r="R11" s="255">
        <f t="shared" ref="R11:R12" si="12">O11/D11-1</f>
        <v>-1</v>
      </c>
      <c r="S11" s="254">
        <f t="shared" ref="S11:S12" si="13">O11-D11</f>
        <v>-179</v>
      </c>
      <c r="T11" s="253">
        <f t="shared" si="10"/>
        <v>0</v>
      </c>
      <c r="V11" s="29"/>
      <c r="W11" s="79"/>
      <c r="AE11" s="1"/>
    </row>
    <row r="12" spans="1:31" s="4" customFormat="1" hidden="1" x14ac:dyDescent="0.25">
      <c r="B12" s="97" t="s">
        <v>61</v>
      </c>
      <c r="C12" s="247" t="e">
        <v>#REF!</v>
      </c>
      <c r="D12" s="247" t="e">
        <v>#REF!</v>
      </c>
      <c r="E12" s="247" t="e">
        <v>#REF!</v>
      </c>
      <c r="F12" s="253" t="e">
        <f t="shared" si="4"/>
        <v>#REF!</v>
      </c>
      <c r="G12" s="247" t="e">
        <v>#REF!</v>
      </c>
      <c r="H12" s="255" t="e">
        <f t="shared" si="11"/>
        <v>#REF!</v>
      </c>
      <c r="I12" s="254" t="e">
        <f t="shared" si="7"/>
        <v>#REF!</v>
      </c>
      <c r="J12" s="253" t="e">
        <f t="shared" si="8"/>
        <v>#REF!</v>
      </c>
      <c r="K12" s="247" t="e">
        <v>#REF!</v>
      </c>
      <c r="L12" s="251" t="e">
        <f t="shared" si="0"/>
        <v>#REF!</v>
      </c>
      <c r="M12" s="254" t="e">
        <f t="shared" si="1"/>
        <v>#REF!</v>
      </c>
      <c r="N12" s="253" t="e">
        <f t="shared" si="9"/>
        <v>#REF!</v>
      </c>
      <c r="O12" s="247" t="e">
        <v>#REF!</v>
      </c>
      <c r="P12" s="255" t="e">
        <f>O12/K12-1</f>
        <v>#REF!</v>
      </c>
      <c r="Q12" s="254" t="e">
        <f t="shared" si="3"/>
        <v>#REF!</v>
      </c>
      <c r="R12" s="255" t="e">
        <f t="shared" si="12"/>
        <v>#REF!</v>
      </c>
      <c r="S12" s="254" t="e">
        <f t="shared" si="13"/>
        <v>#REF!</v>
      </c>
      <c r="T12" s="253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1"/>
      <c r="C13" s="231"/>
      <c r="D13" s="231"/>
      <c r="E13" s="231"/>
      <c r="F13" s="231"/>
      <c r="G13" s="231"/>
      <c r="H13" s="231"/>
      <c r="I13" s="231"/>
      <c r="J13" s="231"/>
      <c r="K13" s="231"/>
      <c r="L13" s="258"/>
      <c r="M13" s="231"/>
      <c r="N13" s="231"/>
      <c r="O13" s="231"/>
      <c r="P13" s="231"/>
      <c r="Q13" s="231"/>
      <c r="R13" s="231"/>
      <c r="S13" s="231"/>
      <c r="T13" s="231"/>
      <c r="AE13" s="1" t="s">
        <v>175</v>
      </c>
    </row>
    <row r="14" spans="1:31" s="4" customFormat="1" x14ac:dyDescent="0.25">
      <c r="B14" s="125" t="s">
        <v>176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177</v>
      </c>
    </row>
    <row r="15" spans="1:31" s="4" customFormat="1" x14ac:dyDescent="0.25">
      <c r="AE15" s="1"/>
    </row>
    <row r="18" spans="1:27" x14ac:dyDescent="0.25">
      <c r="A18" t="s">
        <v>187</v>
      </c>
    </row>
    <row r="19" spans="1:27" x14ac:dyDescent="0.25">
      <c r="AA19" t="str">
        <f>CONCATENATE("Hoteles: 
",FIXED(O7,0)," viajeros 
cuota: ",FIXED(T7*100,1),"%")</f>
        <v>Hoteles: 
9.908 viajeros 
cuota: 98,4%</v>
      </c>
    </row>
    <row r="20" spans="1:27" x14ac:dyDescent="0.25">
      <c r="AA20" t="str">
        <f>CONCATENATE("Apartamentos: 
",FIXED(O10,0)," viajeros
cuota: ",FIXED(T10*100,1),"%")</f>
        <v>Apartamentos: 
0 viajeros
cuota: 0,0%</v>
      </c>
    </row>
    <row r="38" spans="2:31" s="4" customFormat="1" ht="15.75" hidden="1" customHeight="1" thickBot="1" x14ac:dyDescent="0.3">
      <c r="B38" s="263" t="s">
        <v>178</v>
      </c>
      <c r="C38" s="263"/>
      <c r="D38" s="263"/>
      <c r="E38" s="263"/>
      <c r="F38" s="263"/>
      <c r="G38" s="263"/>
      <c r="H38" s="263"/>
      <c r="I38" s="263"/>
      <c r="J38" s="263"/>
      <c r="K38" s="263"/>
      <c r="L38" s="263"/>
      <c r="M38" s="263"/>
      <c r="N38" s="263"/>
      <c r="O38" s="263"/>
      <c r="P38" s="263"/>
      <c r="Q38" s="263"/>
      <c r="R38" s="263"/>
      <c r="S38" s="263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179</v>
      </c>
      <c r="O40" s="14">
        <v>2021</v>
      </c>
      <c r="P40" s="14" t="s">
        <v>179</v>
      </c>
      <c r="Q40" s="14" t="s">
        <v>180</v>
      </c>
      <c r="R40" s="14" t="s">
        <v>181</v>
      </c>
      <c r="S40" s="14" t="s">
        <v>182</v>
      </c>
      <c r="T40" s="87"/>
      <c r="AE40" s="1"/>
    </row>
    <row r="41" spans="2:31" s="4" customFormat="1" ht="18.75" hidden="1" x14ac:dyDescent="0.3">
      <c r="B41" s="219" t="s">
        <v>166</v>
      </c>
      <c r="C41" s="220"/>
      <c r="D41" s="220"/>
      <c r="E41" s="220"/>
      <c r="F41" s="220"/>
      <c r="G41" s="220"/>
      <c r="H41" s="220"/>
      <c r="I41" s="220"/>
      <c r="J41" s="220"/>
      <c r="K41" s="220">
        <v>1824653</v>
      </c>
      <c r="L41" s="220"/>
      <c r="M41" s="220"/>
      <c r="N41" s="221"/>
      <c r="O41" s="220">
        <v>2354005</v>
      </c>
      <c r="P41" s="221"/>
      <c r="Q41" s="221">
        <v>1</v>
      </c>
      <c r="R41" s="221">
        <v>0.2901110512519367</v>
      </c>
      <c r="S41" s="220">
        <v>529352</v>
      </c>
      <c r="T41" s="232"/>
      <c r="AE41" s="1"/>
    </row>
    <row r="42" spans="2:31" ht="18.75" hidden="1" x14ac:dyDescent="0.3">
      <c r="B42" s="219" t="s">
        <v>167</v>
      </c>
      <c r="C42" s="220"/>
      <c r="D42" s="220"/>
      <c r="E42" s="220"/>
      <c r="F42" s="220"/>
      <c r="G42" s="220"/>
      <c r="H42" s="220"/>
      <c r="I42" s="220"/>
      <c r="J42" s="220"/>
      <c r="K42" s="220">
        <v>603938</v>
      </c>
      <c r="L42" s="220"/>
      <c r="M42" s="220"/>
      <c r="N42" s="221">
        <v>1</v>
      </c>
      <c r="O42" s="220">
        <v>936181</v>
      </c>
      <c r="P42" s="221">
        <v>1</v>
      </c>
      <c r="Q42" s="221">
        <v>0.39769711619134201</v>
      </c>
      <c r="R42" s="221">
        <v>0.55012766211101138</v>
      </c>
      <c r="S42" s="220">
        <v>332243</v>
      </c>
      <c r="T42" s="232"/>
      <c r="AE42" s="1" t="s">
        <v>168</v>
      </c>
    </row>
    <row r="43" spans="2:31" ht="15.75" hidden="1" x14ac:dyDescent="0.25">
      <c r="B43" s="222" t="s">
        <v>100</v>
      </c>
      <c r="C43" s="223"/>
      <c r="D43" s="223"/>
      <c r="E43" s="223"/>
      <c r="F43" s="223"/>
      <c r="G43" s="223"/>
      <c r="H43" s="223"/>
      <c r="I43" s="223"/>
      <c r="J43" s="223"/>
      <c r="K43" s="223">
        <v>276550.36166633503</v>
      </c>
      <c r="L43" s="223"/>
      <c r="M43" s="223"/>
      <c r="N43" s="224">
        <v>0.45791184139155844</v>
      </c>
      <c r="O43" s="223">
        <v>430252.45635520399</v>
      </c>
      <c r="P43" s="224">
        <v>0.4595825554622493</v>
      </c>
      <c r="Q43" s="224">
        <v>0.18277465695918402</v>
      </c>
      <c r="R43" s="224">
        <v>0.55578337978930015</v>
      </c>
      <c r="S43" s="223">
        <v>153702.09468886897</v>
      </c>
      <c r="T43" s="233"/>
      <c r="AE43" s="1" t="s">
        <v>169</v>
      </c>
    </row>
    <row r="44" spans="2:31" s="4" customFormat="1" hidden="1" x14ac:dyDescent="0.25">
      <c r="B44" s="225" t="s">
        <v>103</v>
      </c>
      <c r="C44" s="226"/>
      <c r="D44" s="226"/>
      <c r="E44" s="226"/>
      <c r="F44" s="226"/>
      <c r="G44" s="226"/>
      <c r="H44" s="226"/>
      <c r="I44" s="226"/>
      <c r="J44" s="226"/>
      <c r="K44" s="226">
        <v>327387.63833385095</v>
      </c>
      <c r="L44" s="226"/>
      <c r="M44" s="226"/>
      <c r="N44" s="229">
        <v>0.54208815860874948</v>
      </c>
      <c r="O44" s="226">
        <v>505927.5436448183</v>
      </c>
      <c r="P44" s="229">
        <v>0.54041637636826456</v>
      </c>
      <c r="Q44" s="229">
        <v>0.21492203442423372</v>
      </c>
      <c r="R44" s="227">
        <v>0.54534711884540576</v>
      </c>
      <c r="S44" s="228">
        <v>178539.90531096736</v>
      </c>
      <c r="T44" s="235"/>
      <c r="AE44" s="1" t="s">
        <v>170</v>
      </c>
    </row>
    <row r="45" spans="2:31" s="4" customFormat="1" hidden="1" x14ac:dyDescent="0.25">
      <c r="B45" s="230" t="s">
        <v>171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172</v>
      </c>
    </row>
    <row r="46" spans="2:31" s="4" customFormat="1" hidden="1" x14ac:dyDescent="0.25">
      <c r="B46" s="230" t="s">
        <v>173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174</v>
      </c>
    </row>
    <row r="47" spans="2:31" s="4" customFormat="1" ht="7.5" hidden="1" customHeight="1" x14ac:dyDescent="0.25">
      <c r="B47" s="231"/>
      <c r="C47" s="231"/>
      <c r="D47" s="231"/>
      <c r="E47" s="231"/>
      <c r="F47" s="231"/>
      <c r="G47" s="231"/>
      <c r="H47" s="231"/>
      <c r="I47" s="231"/>
      <c r="J47" s="231"/>
      <c r="K47" s="231"/>
      <c r="L47" s="231"/>
      <c r="M47" s="231"/>
      <c r="N47" s="231"/>
      <c r="O47" s="231"/>
      <c r="P47" s="231"/>
      <c r="Q47" s="231"/>
      <c r="R47" s="231"/>
      <c r="S47" s="231"/>
      <c r="AE47" s="1" t="s">
        <v>175</v>
      </c>
    </row>
    <row r="48" spans="2:31" s="4" customFormat="1" hidden="1" x14ac:dyDescent="0.25">
      <c r="B48" s="281" t="s">
        <v>176</v>
      </c>
      <c r="C48" s="281"/>
      <c r="D48" s="281"/>
      <c r="E48" s="281"/>
      <c r="F48" s="281"/>
      <c r="G48" s="281"/>
      <c r="H48" s="281"/>
      <c r="I48" s="281"/>
      <c r="J48" s="281"/>
      <c r="K48" s="281"/>
      <c r="L48" s="281"/>
      <c r="M48" s="281"/>
      <c r="N48" s="281"/>
      <c r="O48" s="281"/>
      <c r="P48" s="281"/>
      <c r="Q48" s="281"/>
      <c r="R48" s="281"/>
      <c r="S48" s="281"/>
      <c r="T48" s="48"/>
      <c r="AE48" s="1" t="s">
        <v>177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188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37" t="str">
        <f>CONCATENATE("%/s total Tenerife ",RIGHT(F133,4))</f>
        <v>%/s total Tenerife 2022</v>
      </c>
      <c r="J133" s="182">
        <v>2023</v>
      </c>
      <c r="K133" s="237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19" t="s">
        <v>184</v>
      </c>
      <c r="C134" s="238">
        <v>10010</v>
      </c>
      <c r="D134" s="223">
        <v>681</v>
      </c>
      <c r="E134" s="223">
        <v>2535</v>
      </c>
      <c r="F134" s="223">
        <v>3247</v>
      </c>
      <c r="G134" s="224">
        <f>F134/E134-1</f>
        <v>0.28086785009861925</v>
      </c>
      <c r="H134" s="223">
        <f>F134-E134</f>
        <v>712</v>
      </c>
      <c r="I134" s="224">
        <f>F134/F$134</f>
        <v>1</v>
      </c>
      <c r="J134" s="223">
        <v>5439</v>
      </c>
      <c r="K134" s="224">
        <f>J134/J$134</f>
        <v>1</v>
      </c>
      <c r="L134" s="224">
        <f>J134/F134-1</f>
        <v>0.67508469356328926</v>
      </c>
      <c r="M134" s="223">
        <f>J134-F134</f>
        <v>2192</v>
      </c>
      <c r="N134" s="224">
        <f>J134/D134-1</f>
        <v>6.9867841409691627</v>
      </c>
      <c r="O134" s="223">
        <f>J134-D134</f>
        <v>4758</v>
      </c>
      <c r="Q134" s="29"/>
      <c r="R134" s="79"/>
      <c r="Z134" s="1" t="s">
        <v>168</v>
      </c>
      <c r="AE134"/>
    </row>
    <row r="135" spans="1:31" s="4" customFormat="1" x14ac:dyDescent="0.25">
      <c r="B135" s="240" t="s">
        <v>185</v>
      </c>
      <c r="C135" s="241">
        <v>8208</v>
      </c>
      <c r="D135" s="241">
        <v>502</v>
      </c>
      <c r="E135" s="241">
        <v>2535</v>
      </c>
      <c r="F135" s="241">
        <v>3230</v>
      </c>
      <c r="G135" s="245">
        <f>IFERROR(F135/E135-1,"-")</f>
        <v>0.27416173570019731</v>
      </c>
      <c r="H135" s="241">
        <f t="shared" ref="H135:H138" si="14">F135-E135</f>
        <v>695</v>
      </c>
      <c r="I135" s="243">
        <f>F135/F$134</f>
        <v>0.99476439790575921</v>
      </c>
      <c r="J135" s="241">
        <v>5378</v>
      </c>
      <c r="K135" s="242">
        <f t="shared" ref="K135:K138" si="15">J135/J$134</f>
        <v>0.98878470307041733</v>
      </c>
      <c r="L135" s="243">
        <f t="shared" ref="L135:L138" si="16">J135/F135-1</f>
        <v>0.66501547987616094</v>
      </c>
      <c r="M135" s="244">
        <f t="shared" ref="M135:M138" si="17">J135-F135</f>
        <v>2148</v>
      </c>
      <c r="N135" s="242">
        <f t="shared" ref="N135:N138" si="18">J135/D135-1</f>
        <v>9.713147410358566</v>
      </c>
      <c r="O135" s="241">
        <f t="shared" ref="O135:O138" si="19">J135-D135</f>
        <v>4876</v>
      </c>
      <c r="Q135" s="29"/>
      <c r="R135" s="79"/>
      <c r="Z135" s="1" t="s">
        <v>170</v>
      </c>
    </row>
    <row r="136" spans="1:31" s="4" customFormat="1" x14ac:dyDescent="0.25">
      <c r="B136" s="97" t="s">
        <v>62</v>
      </c>
      <c r="C136" s="247">
        <v>0</v>
      </c>
      <c r="D136" s="247">
        <v>0</v>
      </c>
      <c r="E136" s="247">
        <v>0</v>
      </c>
      <c r="F136" s="247">
        <v>0</v>
      </c>
      <c r="G136" s="251" t="str">
        <f t="shared" ref="G136:G138" si="20">IFERROR(F136/E136-1,"-")</f>
        <v>-</v>
      </c>
      <c r="H136" s="247">
        <f t="shared" si="14"/>
        <v>0</v>
      </c>
      <c r="I136" s="255">
        <f t="shared" ref="I136:I138" si="21">F136/F$134</f>
        <v>0</v>
      </c>
      <c r="J136" s="247">
        <v>0</v>
      </c>
      <c r="K136" s="253">
        <f t="shared" si="15"/>
        <v>0</v>
      </c>
      <c r="L136" s="255" t="e">
        <f t="shared" si="16"/>
        <v>#DIV/0!</v>
      </c>
      <c r="M136" s="254">
        <f t="shared" si="17"/>
        <v>0</v>
      </c>
      <c r="N136" s="253" t="e">
        <f t="shared" si="18"/>
        <v>#DIV/0!</v>
      </c>
      <c r="O136" s="247">
        <f t="shared" si="19"/>
        <v>0</v>
      </c>
      <c r="Q136" s="29"/>
      <c r="R136" s="79"/>
      <c r="Z136" s="1"/>
    </row>
    <row r="137" spans="1:31" s="4" customFormat="1" x14ac:dyDescent="0.25">
      <c r="B137" s="97" t="s">
        <v>61</v>
      </c>
      <c r="C137" s="247">
        <v>0</v>
      </c>
      <c r="D137" s="247">
        <v>0</v>
      </c>
      <c r="E137" s="247">
        <v>0</v>
      </c>
      <c r="F137" s="247">
        <v>0</v>
      </c>
      <c r="G137" s="249" t="str">
        <f t="shared" si="20"/>
        <v>-</v>
      </c>
      <c r="H137" s="247">
        <f t="shared" si="14"/>
        <v>0</v>
      </c>
      <c r="I137" s="259">
        <f t="shared" si="21"/>
        <v>0</v>
      </c>
      <c r="J137" s="247">
        <v>0</v>
      </c>
      <c r="K137" s="253">
        <f t="shared" si="15"/>
        <v>0</v>
      </c>
      <c r="L137" s="255" t="e">
        <f t="shared" si="16"/>
        <v>#DIV/0!</v>
      </c>
      <c r="M137" s="254">
        <f t="shared" si="17"/>
        <v>0</v>
      </c>
      <c r="N137" s="253" t="e">
        <f t="shared" si="18"/>
        <v>#DIV/0!</v>
      </c>
      <c r="O137" s="247">
        <f t="shared" si="19"/>
        <v>0</v>
      </c>
      <c r="Q137" s="29"/>
      <c r="R137" s="79"/>
      <c r="Z137" s="1"/>
    </row>
    <row r="138" spans="1:31" s="4" customFormat="1" x14ac:dyDescent="0.25">
      <c r="B138" s="240" t="s">
        <v>186</v>
      </c>
      <c r="C138" s="241">
        <v>699</v>
      </c>
      <c r="D138" s="241">
        <v>179</v>
      </c>
      <c r="E138" s="241">
        <v>0</v>
      </c>
      <c r="F138" s="241">
        <v>0</v>
      </c>
      <c r="G138" s="245" t="str">
        <f t="shared" si="20"/>
        <v>-</v>
      </c>
      <c r="H138" s="241">
        <f t="shared" si="14"/>
        <v>0</v>
      </c>
      <c r="I138" s="243">
        <f t="shared" si="21"/>
        <v>0</v>
      </c>
      <c r="J138" s="241">
        <v>0</v>
      </c>
      <c r="K138" s="242">
        <f t="shared" si="15"/>
        <v>0</v>
      </c>
      <c r="L138" s="243" t="e">
        <f t="shared" si="16"/>
        <v>#DIV/0!</v>
      </c>
      <c r="M138" s="244">
        <f t="shared" si="17"/>
        <v>0</v>
      </c>
      <c r="N138" s="242">
        <f t="shared" si="18"/>
        <v>-1</v>
      </c>
      <c r="O138" s="241">
        <f t="shared" si="19"/>
        <v>-179</v>
      </c>
      <c r="Q138" s="29"/>
      <c r="R138" s="79"/>
      <c r="Z138" s="1"/>
    </row>
    <row r="139" spans="1:31" s="4" customFormat="1" ht="7.5" customHeight="1" x14ac:dyDescent="0.25">
      <c r="B139" s="231"/>
      <c r="C139" s="231"/>
      <c r="D139" s="231"/>
      <c r="E139" s="231"/>
      <c r="F139" s="231"/>
      <c r="G139" s="231"/>
      <c r="H139" s="231"/>
      <c r="I139" s="231"/>
      <c r="J139" s="231"/>
      <c r="K139" s="231"/>
      <c r="L139" s="231"/>
      <c r="M139" s="231"/>
      <c r="N139" s="231"/>
      <c r="O139" s="231"/>
      <c r="Z139" s="1" t="s">
        <v>175</v>
      </c>
    </row>
    <row r="140" spans="1:31" s="4" customFormat="1" ht="32.25" customHeight="1" x14ac:dyDescent="0.25">
      <c r="B140" s="307" t="s">
        <v>189</v>
      </c>
      <c r="C140" s="307"/>
      <c r="D140" s="307"/>
      <c r="E140" s="307"/>
      <c r="F140" s="307"/>
      <c r="G140" s="307"/>
      <c r="H140" s="307"/>
      <c r="I140" s="307"/>
      <c r="J140" s="307"/>
      <c r="K140" s="307"/>
      <c r="L140" s="307"/>
      <c r="M140" s="307"/>
      <c r="N140" s="307"/>
      <c r="O140" s="307"/>
      <c r="Z140" s="1" t="s">
        <v>177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F3B776-88A1-4CA3-A484-F6D56F2C9A8A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183</v>
      </c>
      <c r="G1" s="218"/>
      <c r="H1" s="218"/>
      <c r="I1" s="218"/>
      <c r="K1" s="218"/>
    </row>
    <row r="3" spans="1:31" s="4" customFormat="1" ht="25.5" customHeight="1" thickBot="1" x14ac:dyDescent="0.3">
      <c r="B3" s="62" t="s">
        <v>298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36" t="s">
        <v>252</v>
      </c>
      <c r="D5" s="236" t="s">
        <v>253</v>
      </c>
      <c r="E5" s="236" t="s">
        <v>259</v>
      </c>
      <c r="F5" s="237" t="str">
        <f>CONCATENATE("%/s total Tenerife ",RIGHT(E5,4))</f>
        <v>%/s total Tenerife 2021</v>
      </c>
      <c r="G5" s="236" t="s">
        <v>254</v>
      </c>
      <c r="H5" s="237" t="str">
        <f>CONCATENATE("var. ",RIGHT(G5,2),"/",RIGHT(E5,2))</f>
        <v>var. 22/21</v>
      </c>
      <c r="I5" s="237" t="str">
        <f>CONCATENATE("dif. ",RIGHT(G5,2),"/",RIGHT(E5,2))</f>
        <v>dif. 22/21</v>
      </c>
      <c r="J5" s="237" t="str">
        <f>CONCATENATE("%/s total Tenerife ",RIGHT(G5,4))</f>
        <v>%/s total Tenerife 2022</v>
      </c>
      <c r="K5" s="236" t="s">
        <v>255</v>
      </c>
      <c r="L5" s="237" t="str">
        <f>CONCATENATE("var. ",RIGHT(K5,2),"/",RIGHT(G5,2))</f>
        <v>var. 23/22</v>
      </c>
      <c r="M5" s="237" t="str">
        <f>CONCATENATE("dif. ",RIGHT(K5,2),"/",RIGHT(G5,2))</f>
        <v>dif. 23/22</v>
      </c>
      <c r="N5" s="237" t="str">
        <f>CONCATENATE("%/s total Tenerife ",RIGHT(K5,4))</f>
        <v>%/s total Tenerife 2023</v>
      </c>
      <c r="O5" s="236" t="s">
        <v>256</v>
      </c>
      <c r="P5" s="237" t="str">
        <f>CONCATENATE("var. ",RIGHT(O5,2),"/",RIGHT(K5,2))</f>
        <v>var. 24/23</v>
      </c>
      <c r="Q5" s="237" t="str">
        <f>CONCATENATE("dif. ",RIGHT(O5,2),"/",RIGHT(K5,2))</f>
        <v>dif. 24/23</v>
      </c>
      <c r="R5" s="237" t="str">
        <f>CONCATENATE("var. ",RIGHT(O5,2),"/",RIGHT(C5,2))</f>
        <v>var. 24/19</v>
      </c>
      <c r="S5" s="237" t="str">
        <f>CONCATENATE("dif. ",RIGHT(O5,2),"/",RIGHT(C5,2))</f>
        <v>dif. 24/19</v>
      </c>
      <c r="T5" s="237" t="str">
        <f>CONCATENATE("%/s total Tenerife ",RIGHT(O5,4))</f>
        <v>%/s total Tenerife 2024</v>
      </c>
      <c r="AE5" s="1"/>
    </row>
    <row r="6" spans="1:31" ht="18.75" x14ac:dyDescent="0.3">
      <c r="A6" s="4"/>
      <c r="B6" s="219" t="s">
        <v>190</v>
      </c>
      <c r="C6" s="238">
        <v>4362</v>
      </c>
      <c r="D6" s="238">
        <v>678</v>
      </c>
      <c r="E6" s="238">
        <v>2391</v>
      </c>
      <c r="F6" s="239">
        <f>E6/$E$6</f>
        <v>1</v>
      </c>
      <c r="G6" s="238">
        <v>2792</v>
      </c>
      <c r="H6" s="239">
        <f>G6/E6-1</f>
        <v>0.16771225428690917</v>
      </c>
      <c r="I6" s="238">
        <f>G6-E6</f>
        <v>401</v>
      </c>
      <c r="J6" s="239">
        <f>G6/$G$6</f>
        <v>1</v>
      </c>
      <c r="K6" s="238">
        <v>4956</v>
      </c>
      <c r="L6" s="239">
        <f t="shared" ref="L6:L12" si="0">K6/G6-1</f>
        <v>0.77507163323782224</v>
      </c>
      <c r="M6" s="238">
        <f t="shared" ref="M6:M12" si="1">K6-G6</f>
        <v>2164</v>
      </c>
      <c r="N6" s="239">
        <f>K6/$K$6</f>
        <v>1</v>
      </c>
      <c r="O6" s="238">
        <v>3365</v>
      </c>
      <c r="P6" s="239">
        <f t="shared" ref="P6:P11" si="2">O6/K6-1</f>
        <v>-0.32102502017756251</v>
      </c>
      <c r="Q6" s="238">
        <f t="shared" ref="Q6:Q12" si="3">O6-K6</f>
        <v>-1591</v>
      </c>
      <c r="R6" s="239">
        <f>O6/C6-1</f>
        <v>-0.22856487849610274</v>
      </c>
      <c r="S6" s="238">
        <f>O6-C6</f>
        <v>-997</v>
      </c>
      <c r="T6" s="239">
        <f>O6/$O$6</f>
        <v>1</v>
      </c>
      <c r="V6" s="29"/>
      <c r="W6" s="79"/>
      <c r="AE6" s="1" t="s">
        <v>168</v>
      </c>
    </row>
    <row r="7" spans="1:31" s="4" customFormat="1" x14ac:dyDescent="0.25">
      <c r="B7" s="240" t="s">
        <v>185</v>
      </c>
      <c r="C7" s="241">
        <v>3663</v>
      </c>
      <c r="D7" s="241">
        <v>499</v>
      </c>
      <c r="E7" s="241">
        <v>2391</v>
      </c>
      <c r="F7" s="242">
        <f t="shared" ref="F7:F12" si="4">E7/$E$6</f>
        <v>1</v>
      </c>
      <c r="G7" s="241">
        <v>2792</v>
      </c>
      <c r="H7" s="243">
        <f>G7/E7-1</f>
        <v>0.16771225428690917</v>
      </c>
      <c r="I7" s="244">
        <f>G7-E7</f>
        <v>401</v>
      </c>
      <c r="J7" s="242">
        <f>G7/$G$6</f>
        <v>1</v>
      </c>
      <c r="K7" s="241">
        <v>4897</v>
      </c>
      <c r="L7" s="245">
        <f t="shared" si="0"/>
        <v>0.75393982808022919</v>
      </c>
      <c r="M7" s="246">
        <f t="shared" si="1"/>
        <v>2105</v>
      </c>
      <c r="N7" s="242">
        <f>K7/$K$6</f>
        <v>0.98809523809523814</v>
      </c>
      <c r="O7" s="241">
        <v>3307</v>
      </c>
      <c r="P7" s="243">
        <f t="shared" si="2"/>
        <v>-0.324688584847866</v>
      </c>
      <c r="Q7" s="244">
        <f t="shared" si="3"/>
        <v>-1590</v>
      </c>
      <c r="R7" s="243">
        <f t="shared" ref="R7:R10" si="5">O7/C7-1</f>
        <v>-9.7188097188097178E-2</v>
      </c>
      <c r="S7" s="244">
        <f t="shared" ref="S7:S10" si="6">O7-C7</f>
        <v>-356</v>
      </c>
      <c r="T7" s="242">
        <f>O7/$O$6</f>
        <v>0.98276374442793457</v>
      </c>
      <c r="V7" s="29"/>
      <c r="W7" s="79"/>
      <c r="AE7" s="1" t="s">
        <v>170</v>
      </c>
    </row>
    <row r="8" spans="1:31" s="4" customFormat="1" x14ac:dyDescent="0.25">
      <c r="B8" s="97" t="s">
        <v>62</v>
      </c>
      <c r="C8" s="247">
        <v>0</v>
      </c>
      <c r="D8" s="247">
        <v>93</v>
      </c>
      <c r="E8" s="247">
        <v>478</v>
      </c>
      <c r="F8" s="248">
        <f t="shared" si="4"/>
        <v>0.1999163529903806</v>
      </c>
      <c r="G8" s="247">
        <v>0</v>
      </c>
      <c r="H8" s="249">
        <f>IFERROR(G8/E8-1,"-")</f>
        <v>-1</v>
      </c>
      <c r="I8" s="250">
        <f t="shared" ref="I8:I12" si="7">G8-E8</f>
        <v>-478</v>
      </c>
      <c r="J8" s="248">
        <f t="shared" ref="J8:J12" si="8">G8/$G$6</f>
        <v>0</v>
      </c>
      <c r="K8" s="247">
        <v>0</v>
      </c>
      <c r="L8" s="251" t="str">
        <f>IFERROR(K8/G8-1,"-")</f>
        <v>-</v>
      </c>
      <c r="M8" s="252" t="str">
        <f>IF(G8=0,"nd",K8-G8)</f>
        <v>nd</v>
      </c>
      <c r="N8" s="253">
        <f t="shared" ref="N8:N12" si="9">K8/$K$6</f>
        <v>0</v>
      </c>
      <c r="O8" s="247">
        <v>0</v>
      </c>
      <c r="P8" s="251" t="str">
        <f>IFERROR(O8/K8-1,"-")</f>
        <v>-</v>
      </c>
      <c r="Q8" s="254">
        <f t="shared" si="3"/>
        <v>0</v>
      </c>
      <c r="R8" s="251" t="str">
        <f>IFERROR(O8/C8-1,"-")</f>
        <v>-</v>
      </c>
      <c r="S8" s="254">
        <f t="shared" si="6"/>
        <v>0</v>
      </c>
      <c r="T8" s="253">
        <f t="shared" ref="T8:T12" si="10">O8/$O$6</f>
        <v>0</v>
      </c>
      <c r="V8" s="29"/>
      <c r="W8" s="79"/>
      <c r="AE8" s="1"/>
    </row>
    <row r="9" spans="1:31" s="4" customFormat="1" x14ac:dyDescent="0.25">
      <c r="B9" s="97" t="s">
        <v>61</v>
      </c>
      <c r="C9" s="247">
        <v>0</v>
      </c>
      <c r="D9" s="247">
        <v>0</v>
      </c>
      <c r="E9" s="247">
        <v>0</v>
      </c>
      <c r="F9" s="253">
        <f t="shared" si="4"/>
        <v>0</v>
      </c>
      <c r="G9" s="247">
        <v>0</v>
      </c>
      <c r="H9" s="249" t="str">
        <f>IFERROR(G9/E9-1,"-")</f>
        <v>-</v>
      </c>
      <c r="I9" s="254">
        <f t="shared" si="7"/>
        <v>0</v>
      </c>
      <c r="J9" s="253">
        <f t="shared" si="8"/>
        <v>0</v>
      </c>
      <c r="K9" s="247">
        <v>0</v>
      </c>
      <c r="L9" s="251" t="str">
        <f>IFERROR(K9/G9-1,"-")</f>
        <v>-</v>
      </c>
      <c r="M9" s="252" t="str">
        <f>IF(G9=0,"nd",K9-G9)</f>
        <v>nd</v>
      </c>
      <c r="N9" s="253">
        <f t="shared" si="9"/>
        <v>0</v>
      </c>
      <c r="O9" s="247">
        <v>0</v>
      </c>
      <c r="P9" s="251" t="e">
        <f t="shared" si="2"/>
        <v>#DIV/0!</v>
      </c>
      <c r="Q9" s="254">
        <f t="shared" si="3"/>
        <v>0</v>
      </c>
      <c r="R9" s="255" t="e">
        <f t="shared" si="5"/>
        <v>#DIV/0!</v>
      </c>
      <c r="S9" s="254">
        <f t="shared" si="6"/>
        <v>0</v>
      </c>
      <c r="T9" s="253">
        <f t="shared" si="10"/>
        <v>0</v>
      </c>
      <c r="V9" s="29"/>
      <c r="W9" s="79"/>
      <c r="AE9" s="1"/>
    </row>
    <row r="10" spans="1:31" s="4" customFormat="1" x14ac:dyDescent="0.25">
      <c r="B10" s="240" t="s">
        <v>186</v>
      </c>
      <c r="C10" s="256">
        <v>699</v>
      </c>
      <c r="D10" s="256">
        <v>179</v>
      </c>
      <c r="E10" s="256">
        <v>0</v>
      </c>
      <c r="F10" s="257">
        <f>IFERROR(E10/$E$6,"-")</f>
        <v>0</v>
      </c>
      <c r="G10" s="256">
        <v>0</v>
      </c>
      <c r="H10" s="245" t="str">
        <f>IFERROR(G10/E10-1,"-")</f>
        <v>-</v>
      </c>
      <c r="I10" s="246">
        <f>IFERROR(G10-E10,"-")</f>
        <v>0</v>
      </c>
      <c r="J10" s="257">
        <f>IFERROR(G10/$G$6,"-")</f>
        <v>0</v>
      </c>
      <c r="K10" s="256">
        <v>0</v>
      </c>
      <c r="L10" s="245" t="str">
        <f>IFERROR(K10/G10-1,"-")</f>
        <v>-</v>
      </c>
      <c r="M10" s="246">
        <f>IFERROR(K10-G10,"-")</f>
        <v>0</v>
      </c>
      <c r="N10" s="257">
        <f>IFERROR(K10/$K$6,"-")</f>
        <v>0</v>
      </c>
      <c r="O10" s="256">
        <v>0</v>
      </c>
      <c r="P10" s="245" t="str">
        <f>IFERROR(O10/K10-1,"-")</f>
        <v>-</v>
      </c>
      <c r="Q10" s="246">
        <f>IFERROR(O10-K10,"-")</f>
        <v>0</v>
      </c>
      <c r="R10" s="245">
        <f t="shared" si="5"/>
        <v>-1</v>
      </c>
      <c r="S10" s="246">
        <f t="shared" si="6"/>
        <v>-699</v>
      </c>
      <c r="T10" s="257">
        <f>IFERROR(O10/$O$6,"-")</f>
        <v>0</v>
      </c>
      <c r="V10" s="29"/>
      <c r="W10" s="79"/>
      <c r="AE10" s="1"/>
    </row>
    <row r="11" spans="1:31" s="4" customFormat="1" hidden="1" x14ac:dyDescent="0.25">
      <c r="B11" s="97" t="s">
        <v>62</v>
      </c>
      <c r="C11" s="247">
        <v>699</v>
      </c>
      <c r="D11" s="247">
        <v>179</v>
      </c>
      <c r="E11" s="247">
        <v>0</v>
      </c>
      <c r="F11" s="253">
        <f t="shared" si="4"/>
        <v>0</v>
      </c>
      <c r="G11" s="247">
        <v>0</v>
      </c>
      <c r="H11" s="255" t="e">
        <f t="shared" ref="H11:H12" si="11">G11/E11-1</f>
        <v>#DIV/0!</v>
      </c>
      <c r="I11" s="254">
        <f t="shared" si="7"/>
        <v>0</v>
      </c>
      <c r="J11" s="253">
        <f t="shared" si="8"/>
        <v>0</v>
      </c>
      <c r="K11" s="247">
        <v>0</v>
      </c>
      <c r="L11" s="251" t="e">
        <f>K11/G11-1</f>
        <v>#DIV/0!</v>
      </c>
      <c r="M11" s="254">
        <f t="shared" si="1"/>
        <v>0</v>
      </c>
      <c r="N11" s="253">
        <f t="shared" si="9"/>
        <v>0</v>
      </c>
      <c r="O11" s="247">
        <v>0</v>
      </c>
      <c r="P11" s="255" t="e">
        <f t="shared" si="2"/>
        <v>#DIV/0!</v>
      </c>
      <c r="Q11" s="254">
        <f t="shared" si="3"/>
        <v>0</v>
      </c>
      <c r="R11" s="255">
        <f t="shared" ref="R11:R12" si="12">O11/D11-1</f>
        <v>-1</v>
      </c>
      <c r="S11" s="254">
        <f t="shared" ref="S11:S12" si="13">O11-D11</f>
        <v>-179</v>
      </c>
      <c r="T11" s="253">
        <f t="shared" si="10"/>
        <v>0</v>
      </c>
      <c r="V11" s="29"/>
      <c r="W11" s="79"/>
      <c r="AE11" s="1"/>
    </row>
    <row r="12" spans="1:31" s="4" customFormat="1" hidden="1" x14ac:dyDescent="0.25">
      <c r="B12" s="97" t="s">
        <v>61</v>
      </c>
      <c r="C12" s="247" t="e">
        <v>#REF!</v>
      </c>
      <c r="D12" s="247" t="e">
        <v>#REF!</v>
      </c>
      <c r="E12" s="247" t="e">
        <v>#REF!</v>
      </c>
      <c r="F12" s="253" t="e">
        <f t="shared" si="4"/>
        <v>#REF!</v>
      </c>
      <c r="G12" s="247" t="e">
        <v>#REF!</v>
      </c>
      <c r="H12" s="255" t="e">
        <f t="shared" si="11"/>
        <v>#REF!</v>
      </c>
      <c r="I12" s="254" t="e">
        <f t="shared" si="7"/>
        <v>#REF!</v>
      </c>
      <c r="J12" s="253" t="e">
        <f t="shared" si="8"/>
        <v>#REF!</v>
      </c>
      <c r="K12" s="247" t="e">
        <v>#REF!</v>
      </c>
      <c r="L12" s="251" t="e">
        <f t="shared" si="0"/>
        <v>#REF!</v>
      </c>
      <c r="M12" s="254" t="e">
        <f t="shared" si="1"/>
        <v>#REF!</v>
      </c>
      <c r="N12" s="253" t="e">
        <f t="shared" si="9"/>
        <v>#REF!</v>
      </c>
      <c r="O12" s="247" t="e">
        <v>#REF!</v>
      </c>
      <c r="P12" s="255" t="e">
        <f>O12/K12-1</f>
        <v>#REF!</v>
      </c>
      <c r="Q12" s="254" t="e">
        <f t="shared" si="3"/>
        <v>#REF!</v>
      </c>
      <c r="R12" s="255" t="e">
        <f t="shared" si="12"/>
        <v>#REF!</v>
      </c>
      <c r="S12" s="254" t="e">
        <f t="shared" si="13"/>
        <v>#REF!</v>
      </c>
      <c r="T12" s="253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1"/>
      <c r="C13" s="231"/>
      <c r="D13" s="231"/>
      <c r="E13" s="231"/>
      <c r="F13" s="231"/>
      <c r="G13" s="231"/>
      <c r="H13" s="231"/>
      <c r="I13" s="231"/>
      <c r="J13" s="231"/>
      <c r="K13" s="231"/>
      <c r="L13" s="258"/>
      <c r="M13" s="231"/>
      <c r="N13" s="231"/>
      <c r="O13" s="231"/>
      <c r="P13" s="231"/>
      <c r="Q13" s="231"/>
      <c r="R13" s="231"/>
      <c r="S13" s="231"/>
      <c r="T13" s="231"/>
      <c r="AE13" s="1" t="s">
        <v>175</v>
      </c>
    </row>
    <row r="14" spans="1:31" s="4" customFormat="1" x14ac:dyDescent="0.25">
      <c r="B14" s="125" t="s">
        <v>176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177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3.307 viajeros 
cuota: 98,3%</v>
      </c>
    </row>
    <row r="20" spans="27:27" x14ac:dyDescent="0.25">
      <c r="AA20" t="str">
        <f>CONCATENATE("Apartamentos: 
",FIXED(O10,0)," viajeros
cuota: ",FIXED(T10*100,1),"%")</f>
        <v>Apartamentos: 
0 viajeros
cuota: 0,0%</v>
      </c>
    </row>
    <row r="38" spans="2:31" s="4" customFormat="1" ht="15.75" hidden="1" customHeight="1" thickBot="1" x14ac:dyDescent="0.3">
      <c r="B38" s="263" t="s">
        <v>178</v>
      </c>
      <c r="C38" s="263"/>
      <c r="D38" s="263"/>
      <c r="E38" s="263"/>
      <c r="F38" s="263"/>
      <c r="G38" s="263"/>
      <c r="H38" s="263"/>
      <c r="I38" s="263"/>
      <c r="J38" s="263"/>
      <c r="K38" s="263"/>
      <c r="L38" s="263"/>
      <c r="M38" s="263"/>
      <c r="N38" s="263"/>
      <c r="O38" s="263"/>
      <c r="P38" s="263"/>
      <c r="Q38" s="263"/>
      <c r="R38" s="263"/>
      <c r="S38" s="263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179</v>
      </c>
      <c r="O40" s="14">
        <v>2021</v>
      </c>
      <c r="P40" s="14" t="s">
        <v>179</v>
      </c>
      <c r="Q40" s="14" t="s">
        <v>180</v>
      </c>
      <c r="R40" s="14" t="s">
        <v>181</v>
      </c>
      <c r="S40" s="14" t="s">
        <v>182</v>
      </c>
      <c r="T40" s="87"/>
      <c r="AE40" s="1"/>
    </row>
    <row r="41" spans="2:31" s="4" customFormat="1" ht="18.75" hidden="1" x14ac:dyDescent="0.3">
      <c r="B41" s="219" t="s">
        <v>166</v>
      </c>
      <c r="C41" s="220"/>
      <c r="D41" s="220"/>
      <c r="E41" s="220"/>
      <c r="F41" s="220"/>
      <c r="G41" s="220"/>
      <c r="H41" s="220"/>
      <c r="I41" s="220"/>
      <c r="J41" s="220"/>
      <c r="K41" s="220">
        <v>1824653</v>
      </c>
      <c r="L41" s="220"/>
      <c r="M41" s="220"/>
      <c r="N41" s="221"/>
      <c r="O41" s="220">
        <v>2354005</v>
      </c>
      <c r="P41" s="221"/>
      <c r="Q41" s="221">
        <v>1</v>
      </c>
      <c r="R41" s="221">
        <v>0.2901110512519367</v>
      </c>
      <c r="S41" s="220">
        <v>529352</v>
      </c>
      <c r="T41" s="232"/>
      <c r="AE41" s="1"/>
    </row>
    <row r="42" spans="2:31" ht="18.75" hidden="1" x14ac:dyDescent="0.3">
      <c r="B42" s="219" t="s">
        <v>167</v>
      </c>
      <c r="C42" s="220"/>
      <c r="D42" s="220"/>
      <c r="E42" s="220"/>
      <c r="F42" s="220"/>
      <c r="G42" s="220"/>
      <c r="H42" s="220"/>
      <c r="I42" s="220"/>
      <c r="J42" s="220"/>
      <c r="K42" s="220">
        <v>603938</v>
      </c>
      <c r="L42" s="220"/>
      <c r="M42" s="220"/>
      <c r="N42" s="221">
        <v>1</v>
      </c>
      <c r="O42" s="220">
        <v>936181</v>
      </c>
      <c r="P42" s="221">
        <v>1</v>
      </c>
      <c r="Q42" s="221">
        <v>0.39769711619134201</v>
      </c>
      <c r="R42" s="221">
        <v>0.55012766211101138</v>
      </c>
      <c r="S42" s="220">
        <v>332243</v>
      </c>
      <c r="T42" s="232"/>
      <c r="AE42" s="1" t="s">
        <v>168</v>
      </c>
    </row>
    <row r="43" spans="2:31" ht="15.75" hidden="1" x14ac:dyDescent="0.25">
      <c r="B43" s="222" t="s">
        <v>100</v>
      </c>
      <c r="C43" s="223"/>
      <c r="D43" s="223"/>
      <c r="E43" s="223"/>
      <c r="F43" s="223"/>
      <c r="G43" s="223"/>
      <c r="H43" s="223"/>
      <c r="I43" s="223"/>
      <c r="J43" s="223"/>
      <c r="K43" s="223">
        <v>276550.36166633503</v>
      </c>
      <c r="L43" s="223"/>
      <c r="M43" s="223"/>
      <c r="N43" s="224">
        <v>0.45791184139155844</v>
      </c>
      <c r="O43" s="223">
        <v>430252.45635520399</v>
      </c>
      <c r="P43" s="224">
        <v>0.4595825554622493</v>
      </c>
      <c r="Q43" s="224">
        <v>0.18277465695918402</v>
      </c>
      <c r="R43" s="224">
        <v>0.55578337978930015</v>
      </c>
      <c r="S43" s="223">
        <v>153702.09468886897</v>
      </c>
      <c r="T43" s="233"/>
      <c r="AE43" s="1" t="s">
        <v>169</v>
      </c>
    </row>
    <row r="44" spans="2:31" s="4" customFormat="1" hidden="1" x14ac:dyDescent="0.25">
      <c r="B44" s="225" t="s">
        <v>103</v>
      </c>
      <c r="C44" s="226"/>
      <c r="D44" s="226"/>
      <c r="E44" s="226"/>
      <c r="F44" s="226"/>
      <c r="G44" s="226"/>
      <c r="H44" s="226"/>
      <c r="I44" s="226"/>
      <c r="J44" s="226"/>
      <c r="K44" s="226">
        <v>327387.63833385095</v>
      </c>
      <c r="L44" s="226"/>
      <c r="M44" s="226"/>
      <c r="N44" s="229">
        <v>0.54208815860874948</v>
      </c>
      <c r="O44" s="226">
        <v>505927.5436448183</v>
      </c>
      <c r="P44" s="229">
        <v>0.54041637636826456</v>
      </c>
      <c r="Q44" s="229">
        <v>0.21492203442423372</v>
      </c>
      <c r="R44" s="227">
        <v>0.54534711884540576</v>
      </c>
      <c r="S44" s="228">
        <v>178539.90531096736</v>
      </c>
      <c r="T44" s="235"/>
      <c r="AE44" s="1" t="s">
        <v>170</v>
      </c>
    </row>
    <row r="45" spans="2:31" s="4" customFormat="1" hidden="1" x14ac:dyDescent="0.25">
      <c r="B45" s="230" t="s">
        <v>171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172</v>
      </c>
    </row>
    <row r="46" spans="2:31" s="4" customFormat="1" hidden="1" x14ac:dyDescent="0.25">
      <c r="B46" s="230" t="s">
        <v>173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174</v>
      </c>
    </row>
    <row r="47" spans="2:31" s="4" customFormat="1" ht="7.5" hidden="1" customHeight="1" x14ac:dyDescent="0.25">
      <c r="B47" s="231"/>
      <c r="C47" s="231"/>
      <c r="D47" s="231"/>
      <c r="E47" s="231"/>
      <c r="F47" s="231"/>
      <c r="G47" s="231"/>
      <c r="H47" s="231"/>
      <c r="I47" s="231"/>
      <c r="J47" s="231"/>
      <c r="K47" s="231"/>
      <c r="L47" s="231"/>
      <c r="M47" s="231"/>
      <c r="N47" s="231"/>
      <c r="O47" s="231"/>
      <c r="P47" s="231"/>
      <c r="Q47" s="231"/>
      <c r="R47" s="231"/>
      <c r="S47" s="231"/>
      <c r="AE47" s="1" t="s">
        <v>175</v>
      </c>
    </row>
    <row r="48" spans="2:31" s="4" customFormat="1" hidden="1" x14ac:dyDescent="0.25">
      <c r="B48" s="281" t="s">
        <v>176</v>
      </c>
      <c r="C48" s="281"/>
      <c r="D48" s="281"/>
      <c r="E48" s="281"/>
      <c r="F48" s="281"/>
      <c r="G48" s="281"/>
      <c r="H48" s="281"/>
      <c r="I48" s="281"/>
      <c r="J48" s="281"/>
      <c r="K48" s="281"/>
      <c r="L48" s="281"/>
      <c r="M48" s="281"/>
      <c r="N48" s="281"/>
      <c r="O48" s="281"/>
      <c r="P48" s="281"/>
      <c r="Q48" s="281"/>
      <c r="R48" s="281"/>
      <c r="S48" s="281"/>
      <c r="T48" s="48"/>
      <c r="AE48" s="1" t="s">
        <v>177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191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37" t="str">
        <f>CONCATENATE("%/s total Tenerife ",RIGHT(F133,4))</f>
        <v>%/s total Tenerife 2022</v>
      </c>
      <c r="J133" s="182">
        <v>2023</v>
      </c>
      <c r="K133" s="237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19" t="s">
        <v>190</v>
      </c>
      <c r="C134" s="223">
        <v>4565</v>
      </c>
      <c r="D134" s="223">
        <v>681</v>
      </c>
      <c r="E134" s="223">
        <v>2535</v>
      </c>
      <c r="F134" s="223">
        <v>3247</v>
      </c>
      <c r="G134" s="224">
        <f>F134/E134-1</f>
        <v>0.28086785009861925</v>
      </c>
      <c r="H134" s="223">
        <f>F134-E134</f>
        <v>712</v>
      </c>
      <c r="I134" s="224">
        <f>F134/F$134</f>
        <v>1</v>
      </c>
      <c r="J134" s="223">
        <v>5439</v>
      </c>
      <c r="K134" s="224">
        <f>J134/J$134</f>
        <v>1</v>
      </c>
      <c r="L134" s="224">
        <f>J134/F134-1</f>
        <v>0.67508469356328926</v>
      </c>
      <c r="M134" s="223">
        <f>J134-F134</f>
        <v>2192</v>
      </c>
      <c r="N134" s="224">
        <f>J134/D134-1</f>
        <v>6.9867841409691627</v>
      </c>
      <c r="O134" s="223">
        <f>J134-D134</f>
        <v>4758</v>
      </c>
      <c r="Q134" s="29"/>
      <c r="R134" s="79"/>
      <c r="Z134" s="1" t="s">
        <v>168</v>
      </c>
      <c r="AE134"/>
    </row>
    <row r="135" spans="1:31" s="4" customFormat="1" x14ac:dyDescent="0.25">
      <c r="B135" s="240" t="s">
        <v>185</v>
      </c>
      <c r="C135" s="241">
        <v>3866</v>
      </c>
      <c r="D135" s="241">
        <v>502</v>
      </c>
      <c r="E135" s="241">
        <v>2535</v>
      </c>
      <c r="F135" s="241">
        <v>3230</v>
      </c>
      <c r="G135" s="245">
        <f>IFERROR(F135/E135-1,"-")</f>
        <v>0.27416173570019731</v>
      </c>
      <c r="H135" s="241">
        <f t="shared" ref="H135:H138" si="14">F135-E135</f>
        <v>695</v>
      </c>
      <c r="I135" s="243">
        <f>F135/F$134</f>
        <v>0.99476439790575921</v>
      </c>
      <c r="J135" s="241">
        <v>5378</v>
      </c>
      <c r="K135" s="242">
        <f t="shared" ref="K135:K138" si="15">J135/J$134</f>
        <v>0.98878470307041733</v>
      </c>
      <c r="L135" s="243">
        <f t="shared" ref="L135:L138" si="16">J135/F135-1</f>
        <v>0.66501547987616094</v>
      </c>
      <c r="M135" s="244">
        <f t="shared" ref="M135:M138" si="17">J135-F135</f>
        <v>2148</v>
      </c>
      <c r="N135" s="242">
        <f t="shared" ref="N135:N138" si="18">J135/D135-1</f>
        <v>9.713147410358566</v>
      </c>
      <c r="O135" s="241">
        <f t="shared" ref="O135:O138" si="19">J135-D135</f>
        <v>4876</v>
      </c>
      <c r="Q135" s="29"/>
      <c r="R135" s="79"/>
      <c r="Z135" s="1" t="s">
        <v>170</v>
      </c>
    </row>
    <row r="136" spans="1:31" s="4" customFormat="1" x14ac:dyDescent="0.25">
      <c r="B136" s="97" t="s">
        <v>62</v>
      </c>
      <c r="C136" s="247">
        <v>0</v>
      </c>
      <c r="D136" s="247">
        <v>0</v>
      </c>
      <c r="E136" s="247">
        <v>0</v>
      </c>
      <c r="F136" s="247">
        <v>0</v>
      </c>
      <c r="G136" s="251" t="str">
        <f t="shared" ref="G136:G138" si="20">IFERROR(F136/E136-1,"-")</f>
        <v>-</v>
      </c>
      <c r="H136" s="247">
        <f t="shared" si="14"/>
        <v>0</v>
      </c>
      <c r="I136" s="255">
        <f t="shared" ref="I136:I138" si="21">F136/F$134</f>
        <v>0</v>
      </c>
      <c r="J136" s="247">
        <v>0</v>
      </c>
      <c r="K136" s="253">
        <f t="shared" si="15"/>
        <v>0</v>
      </c>
      <c r="L136" s="255" t="e">
        <f t="shared" si="16"/>
        <v>#DIV/0!</v>
      </c>
      <c r="M136" s="254">
        <f t="shared" si="17"/>
        <v>0</v>
      </c>
      <c r="N136" s="253" t="e">
        <f t="shared" si="18"/>
        <v>#DIV/0!</v>
      </c>
      <c r="O136" s="247">
        <f t="shared" si="19"/>
        <v>0</v>
      </c>
      <c r="Q136" s="29"/>
      <c r="R136" s="79"/>
      <c r="Z136" s="1"/>
    </row>
    <row r="137" spans="1:31" s="4" customFormat="1" x14ac:dyDescent="0.25">
      <c r="B137" s="97" t="s">
        <v>61</v>
      </c>
      <c r="C137" s="247">
        <v>0</v>
      </c>
      <c r="D137" s="247">
        <v>0</v>
      </c>
      <c r="E137" s="247">
        <v>0</v>
      </c>
      <c r="F137" s="247">
        <v>0</v>
      </c>
      <c r="G137" s="249" t="str">
        <f t="shared" si="20"/>
        <v>-</v>
      </c>
      <c r="H137" s="247">
        <f t="shared" si="14"/>
        <v>0</v>
      </c>
      <c r="I137" s="259">
        <f t="shared" si="21"/>
        <v>0</v>
      </c>
      <c r="J137" s="247">
        <v>0</v>
      </c>
      <c r="K137" s="253">
        <f t="shared" si="15"/>
        <v>0</v>
      </c>
      <c r="L137" s="255" t="e">
        <f t="shared" si="16"/>
        <v>#DIV/0!</v>
      </c>
      <c r="M137" s="254">
        <f t="shared" si="17"/>
        <v>0</v>
      </c>
      <c r="N137" s="253" t="e">
        <f t="shared" si="18"/>
        <v>#DIV/0!</v>
      </c>
      <c r="O137" s="247">
        <f t="shared" si="19"/>
        <v>0</v>
      </c>
      <c r="Q137" s="29"/>
      <c r="R137" s="79"/>
      <c r="Z137" s="1"/>
    </row>
    <row r="138" spans="1:31" s="4" customFormat="1" x14ac:dyDescent="0.25">
      <c r="B138" s="240" t="s">
        <v>186</v>
      </c>
      <c r="C138" s="241">
        <v>699</v>
      </c>
      <c r="D138" s="241">
        <v>179</v>
      </c>
      <c r="E138" s="241">
        <v>0</v>
      </c>
      <c r="F138" s="241">
        <v>0</v>
      </c>
      <c r="G138" s="245" t="str">
        <f t="shared" si="20"/>
        <v>-</v>
      </c>
      <c r="H138" s="241">
        <f t="shared" si="14"/>
        <v>0</v>
      </c>
      <c r="I138" s="243">
        <f t="shared" si="21"/>
        <v>0</v>
      </c>
      <c r="J138" s="241">
        <v>0</v>
      </c>
      <c r="K138" s="242">
        <f t="shared" si="15"/>
        <v>0</v>
      </c>
      <c r="L138" s="243" t="e">
        <f t="shared" si="16"/>
        <v>#DIV/0!</v>
      </c>
      <c r="M138" s="244">
        <f t="shared" si="17"/>
        <v>0</v>
      </c>
      <c r="N138" s="242">
        <f t="shared" si="18"/>
        <v>-1</v>
      </c>
      <c r="O138" s="241">
        <f t="shared" si="19"/>
        <v>-179</v>
      </c>
      <c r="Q138" s="29"/>
      <c r="R138" s="79"/>
      <c r="Z138" s="1"/>
    </row>
    <row r="139" spans="1:31" s="4" customFormat="1" ht="7.5" customHeight="1" x14ac:dyDescent="0.25">
      <c r="B139" s="231"/>
      <c r="C139" s="231"/>
      <c r="D139" s="231"/>
      <c r="E139" s="231"/>
      <c r="F139" s="231"/>
      <c r="G139" s="231"/>
      <c r="H139" s="231"/>
      <c r="I139" s="231"/>
      <c r="J139" s="231"/>
      <c r="K139" s="231"/>
      <c r="L139" s="231"/>
      <c r="M139" s="231"/>
      <c r="N139" s="231"/>
      <c r="O139" s="231"/>
      <c r="Z139" s="1" t="s">
        <v>175</v>
      </c>
    </row>
    <row r="140" spans="1:31" s="4" customFormat="1" ht="32.25" customHeight="1" x14ac:dyDescent="0.25">
      <c r="B140" s="307" t="s">
        <v>189</v>
      </c>
      <c r="C140" s="307"/>
      <c r="D140" s="307"/>
      <c r="E140" s="307"/>
      <c r="F140" s="307"/>
      <c r="G140" s="307"/>
      <c r="H140" s="307"/>
      <c r="I140" s="307"/>
      <c r="J140" s="307"/>
      <c r="K140" s="307"/>
      <c r="L140" s="307"/>
      <c r="M140" s="307"/>
      <c r="N140" s="307"/>
      <c r="O140" s="307"/>
      <c r="Z140" s="1" t="s">
        <v>177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90CF0B-2751-4827-8D71-95B69F667608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BFDD91-61D8-4631-9B40-C801665F1651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183</v>
      </c>
      <c r="G1" s="218"/>
      <c r="H1" s="218"/>
      <c r="I1" s="218"/>
      <c r="K1" s="218"/>
    </row>
    <row r="3" spans="1:31" s="4" customFormat="1" ht="25.5" customHeight="1" thickBot="1" x14ac:dyDescent="0.3">
      <c r="B3" s="62" t="s">
        <v>299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36" t="s">
        <v>252</v>
      </c>
      <c r="D5" s="236" t="s">
        <v>253</v>
      </c>
      <c r="E5" s="236" t="s">
        <v>259</v>
      </c>
      <c r="F5" s="237" t="str">
        <f>CONCATENATE("%/s total Tenerife ",RIGHT(E5,4))</f>
        <v>%/s total Tenerife 2021</v>
      </c>
      <c r="G5" s="236" t="s">
        <v>254</v>
      </c>
      <c r="H5" s="237" t="str">
        <f>CONCATENATE("var. ",RIGHT(G5,2),"/",RIGHT(E5,2))</f>
        <v>var. 22/21</v>
      </c>
      <c r="I5" s="237" t="str">
        <f>CONCATENATE("dif. ",RIGHT(G5,2),"/",RIGHT(E5,2))</f>
        <v>dif. 22/21</v>
      </c>
      <c r="J5" s="237" t="str">
        <f>CONCATENATE("%/s total Tenerife ",RIGHT(G5,4))</f>
        <v>%/s total Tenerife 2022</v>
      </c>
      <c r="K5" s="236" t="s">
        <v>255</v>
      </c>
      <c r="L5" s="237" t="str">
        <f>CONCATENATE("var. ",RIGHT(K5,2),"/",RIGHT(G5,2))</f>
        <v>var. 23/22</v>
      </c>
      <c r="M5" s="237" t="str">
        <f>CONCATENATE("dif. ",RIGHT(K5,2),"/",RIGHT(G5,2))</f>
        <v>dif. 23/22</v>
      </c>
      <c r="N5" s="237" t="str">
        <f>CONCATENATE("%/s total Tenerife ",RIGHT(K5,4))</f>
        <v>%/s total Tenerife 2023</v>
      </c>
      <c r="O5" s="236" t="s">
        <v>256</v>
      </c>
      <c r="P5" s="237" t="str">
        <f>CONCATENATE("var. ",RIGHT(O5,2),"/",RIGHT(K5,2))</f>
        <v>var. 24/23</v>
      </c>
      <c r="Q5" s="237" t="str">
        <f>CONCATENATE("dif. ",RIGHT(O5,2),"/",RIGHT(K5,2))</f>
        <v>dif. 24/23</v>
      </c>
      <c r="R5" s="237" t="str">
        <f>CONCATENATE("var. ",RIGHT(O5,2),"/",RIGHT(C5,2))</f>
        <v>var. 24/19</v>
      </c>
      <c r="S5" s="237" t="str">
        <f>CONCATENATE("dif. ",RIGHT(O5,2),"/",RIGHT(C5,2))</f>
        <v>dif. 24/19</v>
      </c>
      <c r="T5" s="237" t="str">
        <f>CONCATENATE("%/s total Tenerife ",RIGHT(O5,4))</f>
        <v>%/s total Tenerife 2024</v>
      </c>
      <c r="AE5" s="1"/>
    </row>
    <row r="6" spans="1:31" ht="18.75" x14ac:dyDescent="0.3">
      <c r="A6" s="4"/>
      <c r="B6" s="219" t="s">
        <v>192</v>
      </c>
      <c r="C6" s="238">
        <v>5648</v>
      </c>
      <c r="D6" s="238">
        <v>1654</v>
      </c>
      <c r="E6" s="238">
        <v>2350</v>
      </c>
      <c r="F6" s="239">
        <f>E6/$E$6</f>
        <v>1</v>
      </c>
      <c r="G6" s="238">
        <v>2745</v>
      </c>
      <c r="H6" s="239">
        <f>G6/E6-1</f>
        <v>0.16808510638297869</v>
      </c>
      <c r="I6" s="238">
        <f>G6-E6</f>
        <v>395</v>
      </c>
      <c r="J6" s="239">
        <f>G6/$G$6</f>
        <v>1</v>
      </c>
      <c r="K6" s="238">
        <v>13308</v>
      </c>
      <c r="L6" s="239">
        <f t="shared" ref="L6:L12" si="0">K6/G6-1</f>
        <v>3.8480874316939895</v>
      </c>
      <c r="M6" s="238">
        <f t="shared" ref="M6:M12" si="1">K6-G6</f>
        <v>10563</v>
      </c>
      <c r="N6" s="239">
        <f>K6/$K$6</f>
        <v>1</v>
      </c>
      <c r="O6" s="238">
        <v>6705</v>
      </c>
      <c r="P6" s="239">
        <f t="shared" ref="P6:P11" si="2">O6/K6-1</f>
        <v>-0.49616771866546439</v>
      </c>
      <c r="Q6" s="238">
        <f t="shared" ref="Q6:Q12" si="3">O6-K6</f>
        <v>-6603</v>
      </c>
      <c r="R6" s="239">
        <f>O6/C6-1</f>
        <v>0.18714589235127477</v>
      </c>
      <c r="S6" s="238">
        <f>O6-C6</f>
        <v>1057</v>
      </c>
      <c r="T6" s="239">
        <f>O6/$O$6</f>
        <v>1</v>
      </c>
      <c r="V6" s="29"/>
      <c r="W6" s="79"/>
      <c r="AE6" s="1" t="s">
        <v>168</v>
      </c>
    </row>
    <row r="7" spans="1:31" s="4" customFormat="1" x14ac:dyDescent="0.25">
      <c r="B7" s="240" t="s">
        <v>185</v>
      </c>
      <c r="C7" s="241">
        <v>4545</v>
      </c>
      <c r="D7" s="241">
        <v>1483</v>
      </c>
      <c r="E7" s="241">
        <v>2350</v>
      </c>
      <c r="F7" s="242">
        <f t="shared" ref="F7:F12" si="4">E7/$E$6</f>
        <v>1</v>
      </c>
      <c r="G7" s="241">
        <v>2742</v>
      </c>
      <c r="H7" s="243">
        <f>G7/E7-1</f>
        <v>0.16680851063829794</v>
      </c>
      <c r="I7" s="244">
        <f>G7-E7</f>
        <v>392</v>
      </c>
      <c r="J7" s="242">
        <f>G7/$G$6</f>
        <v>0.99890710382513659</v>
      </c>
      <c r="K7" s="241">
        <v>13197</v>
      </c>
      <c r="L7" s="245">
        <f t="shared" si="0"/>
        <v>3.8129102844638947</v>
      </c>
      <c r="M7" s="246">
        <f t="shared" si="1"/>
        <v>10455</v>
      </c>
      <c r="N7" s="242">
        <f>K7/$K$6</f>
        <v>0.99165915238954017</v>
      </c>
      <c r="O7" s="241">
        <v>6601</v>
      </c>
      <c r="P7" s="243">
        <f t="shared" si="2"/>
        <v>-0.49981056300674398</v>
      </c>
      <c r="Q7" s="244">
        <f t="shared" si="3"/>
        <v>-6596</v>
      </c>
      <c r="R7" s="243">
        <f t="shared" ref="R7:R10" si="5">O7/C7-1</f>
        <v>0.45236523652365235</v>
      </c>
      <c r="S7" s="244">
        <f t="shared" ref="S7:S10" si="6">O7-C7</f>
        <v>2056</v>
      </c>
      <c r="T7" s="242">
        <f>O7/$O$6</f>
        <v>0.98448918717375089</v>
      </c>
      <c r="V7" s="29"/>
      <c r="W7" s="79"/>
      <c r="AE7" s="1" t="s">
        <v>170</v>
      </c>
    </row>
    <row r="8" spans="1:31" s="4" customFormat="1" x14ac:dyDescent="0.25">
      <c r="B8" s="97" t="s">
        <v>62</v>
      </c>
      <c r="C8" s="247">
        <v>0</v>
      </c>
      <c r="D8" s="247">
        <v>1116</v>
      </c>
      <c r="E8" s="247">
        <v>309</v>
      </c>
      <c r="F8" s="248">
        <f t="shared" si="4"/>
        <v>0.13148936170212766</v>
      </c>
      <c r="G8" s="247">
        <v>0</v>
      </c>
      <c r="H8" s="249">
        <f>IFERROR(G8/E8-1,"-")</f>
        <v>-1</v>
      </c>
      <c r="I8" s="250">
        <f t="shared" ref="I8:I12" si="7">G8-E8</f>
        <v>-309</v>
      </c>
      <c r="J8" s="248">
        <f t="shared" ref="J8:J12" si="8">G8/$G$6</f>
        <v>0</v>
      </c>
      <c r="K8" s="247">
        <v>0</v>
      </c>
      <c r="L8" s="251" t="str">
        <f>IFERROR(K8/G8-1,"-")</f>
        <v>-</v>
      </c>
      <c r="M8" s="252" t="str">
        <f>IF(G8=0,"nd",K8-G8)</f>
        <v>nd</v>
      </c>
      <c r="N8" s="253">
        <f t="shared" ref="N8:N12" si="9">K8/$K$6</f>
        <v>0</v>
      </c>
      <c r="O8" s="247">
        <v>0</v>
      </c>
      <c r="P8" s="251" t="str">
        <f>IFERROR(O8/K8-1,"-")</f>
        <v>-</v>
      </c>
      <c r="Q8" s="254">
        <f t="shared" si="3"/>
        <v>0</v>
      </c>
      <c r="R8" s="251" t="str">
        <f>IFERROR(O8/C8-1,"-")</f>
        <v>-</v>
      </c>
      <c r="S8" s="254">
        <f t="shared" si="6"/>
        <v>0</v>
      </c>
      <c r="T8" s="253">
        <f t="shared" ref="T8:T12" si="10">O8/$O$6</f>
        <v>0</v>
      </c>
      <c r="V8" s="29"/>
      <c r="W8" s="79"/>
      <c r="AE8" s="1"/>
    </row>
    <row r="9" spans="1:31" s="4" customFormat="1" x14ac:dyDescent="0.25">
      <c r="B9" s="97" t="s">
        <v>61</v>
      </c>
      <c r="C9" s="247">
        <v>0</v>
      </c>
      <c r="D9" s="247">
        <v>0</v>
      </c>
      <c r="E9" s="247">
        <v>0</v>
      </c>
      <c r="F9" s="253">
        <f t="shared" si="4"/>
        <v>0</v>
      </c>
      <c r="G9" s="247">
        <v>0</v>
      </c>
      <c r="H9" s="249" t="str">
        <f>IFERROR(G9/E9-1,"-")</f>
        <v>-</v>
      </c>
      <c r="I9" s="254">
        <f t="shared" si="7"/>
        <v>0</v>
      </c>
      <c r="J9" s="253">
        <f t="shared" si="8"/>
        <v>0</v>
      </c>
      <c r="K9" s="247">
        <v>0</v>
      </c>
      <c r="L9" s="251" t="str">
        <f>IFERROR(K9/G9-1,"-")</f>
        <v>-</v>
      </c>
      <c r="M9" s="252" t="str">
        <f>IF(G9=0,"nd",K9-G9)</f>
        <v>nd</v>
      </c>
      <c r="N9" s="253">
        <f t="shared" si="9"/>
        <v>0</v>
      </c>
      <c r="O9" s="247">
        <v>0</v>
      </c>
      <c r="P9" s="251" t="e">
        <f t="shared" si="2"/>
        <v>#DIV/0!</v>
      </c>
      <c r="Q9" s="254">
        <f t="shared" si="3"/>
        <v>0</v>
      </c>
      <c r="R9" s="255" t="e">
        <f t="shared" si="5"/>
        <v>#DIV/0!</v>
      </c>
      <c r="S9" s="254">
        <f t="shared" si="6"/>
        <v>0</v>
      </c>
      <c r="T9" s="253">
        <f t="shared" si="10"/>
        <v>0</v>
      </c>
      <c r="V9" s="29"/>
      <c r="W9" s="79"/>
      <c r="AE9" s="1"/>
    </row>
    <row r="10" spans="1:31" s="4" customFormat="1" x14ac:dyDescent="0.25">
      <c r="B10" s="240" t="s">
        <v>186</v>
      </c>
      <c r="C10" s="256">
        <v>1103</v>
      </c>
      <c r="D10" s="256">
        <v>171</v>
      </c>
      <c r="E10" s="256">
        <v>0</v>
      </c>
      <c r="F10" s="257">
        <f>IFERROR(E10/$E$6,"-")</f>
        <v>0</v>
      </c>
      <c r="G10" s="256">
        <v>0</v>
      </c>
      <c r="H10" s="245" t="str">
        <f>IFERROR(G10/E10-1,"-")</f>
        <v>-</v>
      </c>
      <c r="I10" s="246">
        <f>IFERROR(G10-E10,"-")</f>
        <v>0</v>
      </c>
      <c r="J10" s="257">
        <f>IFERROR(G10/$G$6,"-")</f>
        <v>0</v>
      </c>
      <c r="K10" s="256">
        <v>0</v>
      </c>
      <c r="L10" s="245" t="str">
        <f>IFERROR(K10/G10-1,"-")</f>
        <v>-</v>
      </c>
      <c r="M10" s="246">
        <f>IFERROR(K10-G10,"-")</f>
        <v>0</v>
      </c>
      <c r="N10" s="257">
        <f>IFERROR(K10/$K$6,"-")</f>
        <v>0</v>
      </c>
      <c r="O10" s="256">
        <v>0</v>
      </c>
      <c r="P10" s="245" t="str">
        <f>IFERROR(O10/K10-1,"-")</f>
        <v>-</v>
      </c>
      <c r="Q10" s="246">
        <f>IFERROR(O10-K10,"-")</f>
        <v>0</v>
      </c>
      <c r="R10" s="245">
        <f t="shared" si="5"/>
        <v>-1</v>
      </c>
      <c r="S10" s="246">
        <f t="shared" si="6"/>
        <v>-1103</v>
      </c>
      <c r="T10" s="257">
        <f>IFERROR(O10/$O$6,"-")</f>
        <v>0</v>
      </c>
      <c r="V10" s="29"/>
      <c r="W10" s="79"/>
      <c r="AE10" s="1"/>
    </row>
    <row r="11" spans="1:31" s="4" customFormat="1" hidden="1" x14ac:dyDescent="0.25">
      <c r="B11" s="97" t="s">
        <v>62</v>
      </c>
      <c r="C11" s="247">
        <v>1103</v>
      </c>
      <c r="D11" s="247">
        <v>171</v>
      </c>
      <c r="E11" s="247">
        <v>0</v>
      </c>
      <c r="F11" s="253">
        <f t="shared" si="4"/>
        <v>0</v>
      </c>
      <c r="G11" s="247">
        <v>0</v>
      </c>
      <c r="H11" s="255" t="e">
        <f t="shared" ref="H11:H12" si="11">G11/E11-1</f>
        <v>#DIV/0!</v>
      </c>
      <c r="I11" s="254">
        <f t="shared" si="7"/>
        <v>0</v>
      </c>
      <c r="J11" s="253">
        <f t="shared" si="8"/>
        <v>0</v>
      </c>
      <c r="K11" s="247">
        <v>0</v>
      </c>
      <c r="L11" s="251" t="e">
        <f>K11/G11-1</f>
        <v>#DIV/0!</v>
      </c>
      <c r="M11" s="254">
        <f t="shared" si="1"/>
        <v>0</v>
      </c>
      <c r="N11" s="253">
        <f t="shared" si="9"/>
        <v>0</v>
      </c>
      <c r="O11" s="247">
        <v>0</v>
      </c>
      <c r="P11" s="255" t="e">
        <f t="shared" si="2"/>
        <v>#DIV/0!</v>
      </c>
      <c r="Q11" s="254">
        <f t="shared" si="3"/>
        <v>0</v>
      </c>
      <c r="R11" s="255">
        <f t="shared" ref="R11:R12" si="12">O11/D11-1</f>
        <v>-1</v>
      </c>
      <c r="S11" s="254">
        <f t="shared" ref="S11:S12" si="13">O11-D11</f>
        <v>-171</v>
      </c>
      <c r="T11" s="253">
        <f t="shared" si="10"/>
        <v>0</v>
      </c>
      <c r="V11" s="29"/>
      <c r="W11" s="79"/>
      <c r="AE11" s="1"/>
    </row>
    <row r="12" spans="1:31" s="4" customFormat="1" hidden="1" x14ac:dyDescent="0.25">
      <c r="B12" s="97" t="s">
        <v>61</v>
      </c>
      <c r="C12" s="247" t="e">
        <v>#REF!</v>
      </c>
      <c r="D12" s="247" t="e">
        <v>#REF!</v>
      </c>
      <c r="E12" s="247" t="e">
        <v>#REF!</v>
      </c>
      <c r="F12" s="253" t="e">
        <f t="shared" si="4"/>
        <v>#REF!</v>
      </c>
      <c r="G12" s="247" t="e">
        <v>#REF!</v>
      </c>
      <c r="H12" s="255" t="e">
        <f t="shared" si="11"/>
        <v>#REF!</v>
      </c>
      <c r="I12" s="254" t="e">
        <f t="shared" si="7"/>
        <v>#REF!</v>
      </c>
      <c r="J12" s="253" t="e">
        <f t="shared" si="8"/>
        <v>#REF!</v>
      </c>
      <c r="K12" s="247" t="e">
        <v>#REF!</v>
      </c>
      <c r="L12" s="251" t="e">
        <f t="shared" si="0"/>
        <v>#REF!</v>
      </c>
      <c r="M12" s="254" t="e">
        <f t="shared" si="1"/>
        <v>#REF!</v>
      </c>
      <c r="N12" s="253" t="e">
        <f t="shared" si="9"/>
        <v>#REF!</v>
      </c>
      <c r="O12" s="247" t="e">
        <v>#REF!</v>
      </c>
      <c r="P12" s="255" t="e">
        <f>O12/K12-1</f>
        <v>#REF!</v>
      </c>
      <c r="Q12" s="254" t="e">
        <f t="shared" si="3"/>
        <v>#REF!</v>
      </c>
      <c r="R12" s="255" t="e">
        <f t="shared" si="12"/>
        <v>#REF!</v>
      </c>
      <c r="S12" s="254" t="e">
        <f t="shared" si="13"/>
        <v>#REF!</v>
      </c>
      <c r="T12" s="253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1"/>
      <c r="C13" s="231"/>
      <c r="D13" s="231"/>
      <c r="E13" s="231"/>
      <c r="F13" s="231"/>
      <c r="G13" s="231"/>
      <c r="H13" s="231"/>
      <c r="I13" s="231"/>
      <c r="J13" s="231"/>
      <c r="K13" s="231"/>
      <c r="L13" s="258"/>
      <c r="M13" s="231"/>
      <c r="N13" s="231"/>
      <c r="O13" s="231"/>
      <c r="P13" s="231"/>
      <c r="Q13" s="231"/>
      <c r="R13" s="231"/>
      <c r="S13" s="231"/>
      <c r="T13" s="231"/>
      <c r="AE13" s="1" t="s">
        <v>175</v>
      </c>
    </row>
    <row r="14" spans="1:31" s="4" customFormat="1" x14ac:dyDescent="0.25">
      <c r="B14" s="125" t="s">
        <v>176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177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6.601 viajeros 
cuota: 98,4%</v>
      </c>
    </row>
    <row r="20" spans="27:27" x14ac:dyDescent="0.25">
      <c r="AA20" t="str">
        <f>CONCATENATE("Apartamentos: 
",FIXED(O10,0)," viajeros
cuota: ",FIXED(T10*100,1),"%")</f>
        <v>Apartamentos: 
0 viajeros
cuota: 0,0%</v>
      </c>
    </row>
    <row r="38" spans="2:31" s="4" customFormat="1" ht="15.75" hidden="1" customHeight="1" thickBot="1" x14ac:dyDescent="0.3">
      <c r="B38" s="263" t="s">
        <v>178</v>
      </c>
      <c r="C38" s="263"/>
      <c r="D38" s="263"/>
      <c r="E38" s="263"/>
      <c r="F38" s="263"/>
      <c r="G38" s="263"/>
      <c r="H38" s="263"/>
      <c r="I38" s="263"/>
      <c r="J38" s="263"/>
      <c r="K38" s="263"/>
      <c r="L38" s="263"/>
      <c r="M38" s="263"/>
      <c r="N38" s="263"/>
      <c r="O38" s="263"/>
      <c r="P38" s="263"/>
      <c r="Q38" s="263"/>
      <c r="R38" s="263"/>
      <c r="S38" s="263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179</v>
      </c>
      <c r="O40" s="14">
        <v>2021</v>
      </c>
      <c r="P40" s="14" t="s">
        <v>179</v>
      </c>
      <c r="Q40" s="14" t="s">
        <v>180</v>
      </c>
      <c r="R40" s="14" t="s">
        <v>181</v>
      </c>
      <c r="S40" s="14" t="s">
        <v>182</v>
      </c>
      <c r="T40" s="87"/>
      <c r="AE40" s="1"/>
    </row>
    <row r="41" spans="2:31" s="4" customFormat="1" ht="18.75" hidden="1" x14ac:dyDescent="0.3">
      <c r="B41" s="219" t="s">
        <v>166</v>
      </c>
      <c r="C41" s="220"/>
      <c r="D41" s="220"/>
      <c r="E41" s="220"/>
      <c r="F41" s="220"/>
      <c r="G41" s="220"/>
      <c r="H41" s="220"/>
      <c r="I41" s="220"/>
      <c r="J41" s="220"/>
      <c r="K41" s="220">
        <v>1824653</v>
      </c>
      <c r="L41" s="220"/>
      <c r="M41" s="220"/>
      <c r="N41" s="221"/>
      <c r="O41" s="220">
        <v>2354005</v>
      </c>
      <c r="P41" s="221"/>
      <c r="Q41" s="221">
        <v>1</v>
      </c>
      <c r="R41" s="221">
        <v>0.2901110512519367</v>
      </c>
      <c r="S41" s="220">
        <v>529352</v>
      </c>
      <c r="T41" s="232"/>
      <c r="AE41" s="1"/>
    </row>
    <row r="42" spans="2:31" ht="18.75" hidden="1" x14ac:dyDescent="0.3">
      <c r="B42" s="219" t="s">
        <v>167</v>
      </c>
      <c r="C42" s="220"/>
      <c r="D42" s="220"/>
      <c r="E42" s="220"/>
      <c r="F42" s="220"/>
      <c r="G42" s="220"/>
      <c r="H42" s="220"/>
      <c r="I42" s="220"/>
      <c r="J42" s="220"/>
      <c r="K42" s="220">
        <v>603938</v>
      </c>
      <c r="L42" s="220"/>
      <c r="M42" s="220"/>
      <c r="N42" s="221">
        <v>1</v>
      </c>
      <c r="O42" s="220">
        <v>936181</v>
      </c>
      <c r="P42" s="221">
        <v>1</v>
      </c>
      <c r="Q42" s="221">
        <v>0.39769711619134201</v>
      </c>
      <c r="R42" s="221">
        <v>0.55012766211101138</v>
      </c>
      <c r="S42" s="220">
        <v>332243</v>
      </c>
      <c r="T42" s="232"/>
      <c r="AE42" s="1" t="s">
        <v>168</v>
      </c>
    </row>
    <row r="43" spans="2:31" ht="15.75" hidden="1" x14ac:dyDescent="0.25">
      <c r="B43" s="222" t="s">
        <v>100</v>
      </c>
      <c r="C43" s="223"/>
      <c r="D43" s="223"/>
      <c r="E43" s="223"/>
      <c r="F43" s="223"/>
      <c r="G43" s="223"/>
      <c r="H43" s="223"/>
      <c r="I43" s="223"/>
      <c r="J43" s="223"/>
      <c r="K43" s="223">
        <v>276550.36166633503</v>
      </c>
      <c r="L43" s="223"/>
      <c r="M43" s="223"/>
      <c r="N43" s="224">
        <v>0.45791184139155844</v>
      </c>
      <c r="O43" s="223">
        <v>430252.45635520399</v>
      </c>
      <c r="P43" s="224">
        <v>0.4595825554622493</v>
      </c>
      <c r="Q43" s="224">
        <v>0.18277465695918402</v>
      </c>
      <c r="R43" s="224">
        <v>0.55578337978930015</v>
      </c>
      <c r="S43" s="223">
        <v>153702.09468886897</v>
      </c>
      <c r="T43" s="233"/>
      <c r="AE43" s="1" t="s">
        <v>169</v>
      </c>
    </row>
    <row r="44" spans="2:31" s="4" customFormat="1" hidden="1" x14ac:dyDescent="0.25">
      <c r="B44" s="225" t="s">
        <v>103</v>
      </c>
      <c r="C44" s="226"/>
      <c r="D44" s="226"/>
      <c r="E44" s="226"/>
      <c r="F44" s="226"/>
      <c r="G44" s="226"/>
      <c r="H44" s="226"/>
      <c r="I44" s="226"/>
      <c r="J44" s="226"/>
      <c r="K44" s="226">
        <v>327387.63833385095</v>
      </c>
      <c r="L44" s="226"/>
      <c r="M44" s="226"/>
      <c r="N44" s="229">
        <v>0.54208815860874948</v>
      </c>
      <c r="O44" s="226">
        <v>505927.5436448183</v>
      </c>
      <c r="P44" s="229">
        <v>0.54041637636826456</v>
      </c>
      <c r="Q44" s="229">
        <v>0.21492203442423372</v>
      </c>
      <c r="R44" s="227">
        <v>0.54534711884540576</v>
      </c>
      <c r="S44" s="228">
        <v>178539.90531096736</v>
      </c>
      <c r="T44" s="235"/>
      <c r="AE44" s="1" t="s">
        <v>170</v>
      </c>
    </row>
    <row r="45" spans="2:31" s="4" customFormat="1" hidden="1" x14ac:dyDescent="0.25">
      <c r="B45" s="230" t="s">
        <v>171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172</v>
      </c>
    </row>
    <row r="46" spans="2:31" s="4" customFormat="1" hidden="1" x14ac:dyDescent="0.25">
      <c r="B46" s="230" t="s">
        <v>173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174</v>
      </c>
    </row>
    <row r="47" spans="2:31" s="4" customFormat="1" ht="7.5" hidden="1" customHeight="1" x14ac:dyDescent="0.25">
      <c r="B47" s="231"/>
      <c r="C47" s="231"/>
      <c r="D47" s="231"/>
      <c r="E47" s="231"/>
      <c r="F47" s="231"/>
      <c r="G47" s="231"/>
      <c r="H47" s="231"/>
      <c r="I47" s="231"/>
      <c r="J47" s="231"/>
      <c r="K47" s="231"/>
      <c r="L47" s="231"/>
      <c r="M47" s="231"/>
      <c r="N47" s="231"/>
      <c r="O47" s="231"/>
      <c r="P47" s="231"/>
      <c r="Q47" s="231"/>
      <c r="R47" s="231"/>
      <c r="S47" s="231"/>
      <c r="AE47" s="1" t="s">
        <v>175</v>
      </c>
    </row>
    <row r="48" spans="2:31" s="4" customFormat="1" hidden="1" x14ac:dyDescent="0.25">
      <c r="B48" s="281" t="s">
        <v>176</v>
      </c>
      <c r="C48" s="281"/>
      <c r="D48" s="281"/>
      <c r="E48" s="281"/>
      <c r="F48" s="281"/>
      <c r="G48" s="281"/>
      <c r="H48" s="281"/>
      <c r="I48" s="281"/>
      <c r="J48" s="281"/>
      <c r="K48" s="281"/>
      <c r="L48" s="281"/>
      <c r="M48" s="281"/>
      <c r="N48" s="281"/>
      <c r="O48" s="281"/>
      <c r="P48" s="281"/>
      <c r="Q48" s="281"/>
      <c r="R48" s="281"/>
      <c r="S48" s="281"/>
      <c r="T48" s="48"/>
      <c r="AE48" s="1" t="s">
        <v>177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193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37" t="str">
        <f>CONCATENATE("%/s total Tenerife ",RIGHT(F133,4))</f>
        <v>%/s total Tenerife 2022</v>
      </c>
      <c r="J133" s="182">
        <v>2023</v>
      </c>
      <c r="K133" s="237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19" t="s">
        <v>192</v>
      </c>
      <c r="C134" s="223">
        <v>5944</v>
      </c>
      <c r="D134" s="223">
        <v>1658</v>
      </c>
      <c r="E134" s="223">
        <v>2415</v>
      </c>
      <c r="F134" s="223">
        <v>3515</v>
      </c>
      <c r="G134" s="224">
        <f>F134/E134-1</f>
        <v>0.45548654244306408</v>
      </c>
      <c r="H134" s="223">
        <f>F134-E134</f>
        <v>1100</v>
      </c>
      <c r="I134" s="224">
        <f>F134/F$134</f>
        <v>1</v>
      </c>
      <c r="J134" s="223">
        <v>14811</v>
      </c>
      <c r="K134" s="224">
        <f>J134/J$134</f>
        <v>1</v>
      </c>
      <c r="L134" s="224">
        <f>J134/F134-1</f>
        <v>3.2136557610241825</v>
      </c>
      <c r="M134" s="223">
        <f>J134-F134</f>
        <v>11296</v>
      </c>
      <c r="N134" s="224">
        <f>J134/D134-1</f>
        <v>7.9330518697225578</v>
      </c>
      <c r="O134" s="223">
        <f>J134-D134</f>
        <v>13153</v>
      </c>
      <c r="Q134" s="29"/>
      <c r="R134" s="79"/>
      <c r="Z134" s="1" t="s">
        <v>168</v>
      </c>
      <c r="AE134"/>
    </row>
    <row r="135" spans="1:31" s="4" customFormat="1" x14ac:dyDescent="0.25">
      <c r="B135" s="240" t="s">
        <v>185</v>
      </c>
      <c r="C135" s="241">
        <v>4791</v>
      </c>
      <c r="D135" s="241">
        <v>1487</v>
      </c>
      <c r="E135" s="241">
        <v>2415</v>
      </c>
      <c r="F135" s="241">
        <v>3508</v>
      </c>
      <c r="G135" s="245">
        <f>IFERROR(F135/E135-1,"-")</f>
        <v>0.45258799171842656</v>
      </c>
      <c r="H135" s="241">
        <f t="shared" ref="H135:H138" si="14">F135-E135</f>
        <v>1093</v>
      </c>
      <c r="I135" s="243">
        <f>F135/F$134</f>
        <v>0.99800853485064012</v>
      </c>
      <c r="J135" s="241">
        <v>14700</v>
      </c>
      <c r="K135" s="242">
        <f t="shared" ref="K135:K138" si="15">J135/J$134</f>
        <v>0.99250557018432251</v>
      </c>
      <c r="L135" s="243">
        <f t="shared" ref="L135:L138" si="16">J135/F135-1</f>
        <v>3.1904218928164196</v>
      </c>
      <c r="M135" s="244">
        <f t="shared" ref="M135:M138" si="17">J135-F135</f>
        <v>11192</v>
      </c>
      <c r="N135" s="242">
        <f t="shared" ref="N135:N138" si="18">J135/D135-1</f>
        <v>8.8856758574310692</v>
      </c>
      <c r="O135" s="241">
        <f t="shared" ref="O135:O138" si="19">J135-D135</f>
        <v>13213</v>
      </c>
      <c r="Q135" s="29"/>
      <c r="R135" s="79"/>
      <c r="Z135" s="1" t="s">
        <v>170</v>
      </c>
    </row>
    <row r="136" spans="1:31" s="4" customFormat="1" x14ac:dyDescent="0.25">
      <c r="B136" s="97" t="s">
        <v>62</v>
      </c>
      <c r="C136" s="247">
        <v>0</v>
      </c>
      <c r="D136" s="247">
        <v>0</v>
      </c>
      <c r="E136" s="247">
        <v>0</v>
      </c>
      <c r="F136" s="247">
        <v>0</v>
      </c>
      <c r="G136" s="251" t="str">
        <f t="shared" ref="G136:G138" si="20">IFERROR(F136/E136-1,"-")</f>
        <v>-</v>
      </c>
      <c r="H136" s="247">
        <f t="shared" si="14"/>
        <v>0</v>
      </c>
      <c r="I136" s="255">
        <f t="shared" ref="I136:I138" si="21">F136/F$134</f>
        <v>0</v>
      </c>
      <c r="J136" s="247">
        <v>0</v>
      </c>
      <c r="K136" s="253">
        <f t="shared" si="15"/>
        <v>0</v>
      </c>
      <c r="L136" s="255" t="e">
        <f t="shared" si="16"/>
        <v>#DIV/0!</v>
      </c>
      <c r="M136" s="254">
        <f t="shared" si="17"/>
        <v>0</v>
      </c>
      <c r="N136" s="253" t="e">
        <f t="shared" si="18"/>
        <v>#DIV/0!</v>
      </c>
      <c r="O136" s="247">
        <f t="shared" si="19"/>
        <v>0</v>
      </c>
      <c r="Q136" s="29"/>
      <c r="R136" s="79"/>
      <c r="Z136" s="1"/>
    </row>
    <row r="137" spans="1:31" s="4" customFormat="1" x14ac:dyDescent="0.25">
      <c r="B137" s="97" t="s">
        <v>61</v>
      </c>
      <c r="C137" s="247">
        <v>0</v>
      </c>
      <c r="D137" s="247">
        <v>0</v>
      </c>
      <c r="E137" s="247">
        <v>0</v>
      </c>
      <c r="F137" s="247">
        <v>0</v>
      </c>
      <c r="G137" s="249" t="str">
        <f t="shared" si="20"/>
        <v>-</v>
      </c>
      <c r="H137" s="247">
        <f t="shared" si="14"/>
        <v>0</v>
      </c>
      <c r="I137" s="259">
        <f t="shared" si="21"/>
        <v>0</v>
      </c>
      <c r="J137" s="247">
        <v>0</v>
      </c>
      <c r="K137" s="253">
        <f t="shared" si="15"/>
        <v>0</v>
      </c>
      <c r="L137" s="255" t="e">
        <f t="shared" si="16"/>
        <v>#DIV/0!</v>
      </c>
      <c r="M137" s="254">
        <f t="shared" si="17"/>
        <v>0</v>
      </c>
      <c r="N137" s="253" t="e">
        <f t="shared" si="18"/>
        <v>#DIV/0!</v>
      </c>
      <c r="O137" s="247">
        <f t="shared" si="19"/>
        <v>0</v>
      </c>
      <c r="Q137" s="29"/>
      <c r="R137" s="79"/>
      <c r="Z137" s="1"/>
    </row>
    <row r="138" spans="1:31" s="4" customFormat="1" x14ac:dyDescent="0.25">
      <c r="B138" s="240" t="s">
        <v>186</v>
      </c>
      <c r="C138" s="241">
        <v>1153</v>
      </c>
      <c r="D138" s="241">
        <v>171</v>
      </c>
      <c r="E138" s="241">
        <v>0</v>
      </c>
      <c r="F138" s="241">
        <v>0</v>
      </c>
      <c r="G138" s="245" t="str">
        <f t="shared" si="20"/>
        <v>-</v>
      </c>
      <c r="H138" s="241">
        <f t="shared" si="14"/>
        <v>0</v>
      </c>
      <c r="I138" s="243">
        <f t="shared" si="21"/>
        <v>0</v>
      </c>
      <c r="J138" s="241">
        <v>0</v>
      </c>
      <c r="K138" s="242">
        <f t="shared" si="15"/>
        <v>0</v>
      </c>
      <c r="L138" s="243" t="e">
        <f t="shared" si="16"/>
        <v>#DIV/0!</v>
      </c>
      <c r="M138" s="244">
        <f t="shared" si="17"/>
        <v>0</v>
      </c>
      <c r="N138" s="242">
        <f t="shared" si="18"/>
        <v>-1</v>
      </c>
      <c r="O138" s="241">
        <f t="shared" si="19"/>
        <v>-171</v>
      </c>
      <c r="Q138" s="29"/>
      <c r="R138" s="79"/>
      <c r="Z138" s="1"/>
    </row>
    <row r="139" spans="1:31" s="4" customFormat="1" ht="7.5" customHeight="1" x14ac:dyDescent="0.25">
      <c r="B139" s="231"/>
      <c r="C139" s="231"/>
      <c r="D139" s="231"/>
      <c r="E139" s="231"/>
      <c r="F139" s="231"/>
      <c r="G139" s="231"/>
      <c r="H139" s="231"/>
      <c r="I139" s="231"/>
      <c r="J139" s="231"/>
      <c r="K139" s="231"/>
      <c r="L139" s="231"/>
      <c r="M139" s="231"/>
      <c r="N139" s="231"/>
      <c r="O139" s="231"/>
      <c r="Z139" s="1" t="s">
        <v>175</v>
      </c>
    </row>
    <row r="140" spans="1:31" s="4" customFormat="1" ht="32.25" customHeight="1" x14ac:dyDescent="0.25">
      <c r="B140" s="307" t="s">
        <v>189</v>
      </c>
      <c r="C140" s="307"/>
      <c r="D140" s="307"/>
      <c r="E140" s="307"/>
      <c r="F140" s="307"/>
      <c r="G140" s="307"/>
      <c r="H140" s="307"/>
      <c r="I140" s="307"/>
      <c r="J140" s="307"/>
      <c r="K140" s="307"/>
      <c r="L140" s="307"/>
      <c r="M140" s="307"/>
      <c r="N140" s="307"/>
      <c r="O140" s="307"/>
      <c r="Z140" s="1" t="s">
        <v>177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66ECA5-355E-4FEF-BEB0-E89B3CC185D0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194</v>
      </c>
      <c r="G1" s="218"/>
      <c r="H1" s="218"/>
      <c r="I1" s="218"/>
      <c r="K1" s="218"/>
    </row>
    <row r="3" spans="1:31" s="4" customFormat="1" ht="25.5" customHeight="1" thickBot="1" x14ac:dyDescent="0.3">
      <c r="B3" s="62" t="s">
        <v>27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36" t="s">
        <v>252</v>
      </c>
      <c r="D5" s="236" t="s">
        <v>253</v>
      </c>
      <c r="E5" s="236" t="s">
        <v>259</v>
      </c>
      <c r="F5" s="237" t="str">
        <f>CONCATENATE("%/s total Tenerife ",RIGHT(E5,4))</f>
        <v>%/s total Tenerife 2021</v>
      </c>
      <c r="G5" s="236" t="s">
        <v>254</v>
      </c>
      <c r="H5" s="237" t="str">
        <f>CONCATENATE("var. ",RIGHT(G5,2),"/",RIGHT(E5,2))</f>
        <v>var. 22/21</v>
      </c>
      <c r="I5" s="237" t="str">
        <f>CONCATENATE("dif. ",RIGHT(G5,2),"/",RIGHT(E5,2))</f>
        <v>dif. 22/21</v>
      </c>
      <c r="J5" s="237" t="str">
        <f>CONCATENATE("%/s total Tenerife ",RIGHT(G5,4))</f>
        <v>%/s total Tenerife 2022</v>
      </c>
      <c r="K5" s="236" t="s">
        <v>255</v>
      </c>
      <c r="L5" s="237" t="str">
        <f>CONCATENATE("var. ",RIGHT(K5,2),"/",RIGHT(G5,2))</f>
        <v>var. 23/22</v>
      </c>
      <c r="M5" s="237" t="str">
        <f>CONCATENATE("dif. ",RIGHT(K5,2),"/",RIGHT(G5,2))</f>
        <v>dif. 23/22</v>
      </c>
      <c r="N5" s="237" t="str">
        <f>CONCATENATE("%/s total Tenerife ",RIGHT(K5,4))</f>
        <v>%/s total Tenerife 2023</v>
      </c>
      <c r="O5" s="236" t="s">
        <v>256</v>
      </c>
      <c r="P5" s="237" t="str">
        <f>CONCATENATE("var. ",RIGHT(O5,2),"/",RIGHT(K5,2))</f>
        <v>var. 24/23</v>
      </c>
      <c r="Q5" s="237" t="str">
        <f>CONCATENATE("dif. ",RIGHT(O5,2),"/",RIGHT(K5,2))</f>
        <v>dif. 24/23</v>
      </c>
      <c r="R5" s="237" t="str">
        <f>CONCATENATE("var. ",RIGHT(O5,2),"/",RIGHT(C5,2))</f>
        <v>var. 24/19</v>
      </c>
      <c r="S5" s="237" t="str">
        <f>CONCATENATE("dif. ",RIGHT(O5,2),"/",RIGHT(C5,2))</f>
        <v>dif. 24/19</v>
      </c>
      <c r="T5" s="237" t="str">
        <f>CONCATENATE("%/s total Tenerife ",RIGHT(O5,4))</f>
        <v>%/s total Tenerife 2024</v>
      </c>
      <c r="AE5" s="1"/>
    </row>
    <row r="6" spans="1:31" ht="18.75" x14ac:dyDescent="0.3">
      <c r="A6" s="4"/>
      <c r="B6" s="219" t="s">
        <v>195</v>
      </c>
      <c r="C6" s="238">
        <v>977442</v>
      </c>
      <c r="D6" s="238">
        <v>431442</v>
      </c>
      <c r="E6" s="238">
        <v>739628</v>
      </c>
      <c r="F6" s="239">
        <f>E6/$E$6</f>
        <v>1</v>
      </c>
      <c r="G6" s="238">
        <v>947988</v>
      </c>
      <c r="H6" s="239">
        <f>G6/E6-1</f>
        <v>0.281709183535507</v>
      </c>
      <c r="I6" s="238">
        <f>G6-E6</f>
        <v>208360</v>
      </c>
      <c r="J6" s="239">
        <f>G6/$G$6</f>
        <v>1</v>
      </c>
      <c r="K6" s="238">
        <v>974590</v>
      </c>
      <c r="L6" s="239">
        <f>K6/G6-1</f>
        <v>2.8061536643923857E-2</v>
      </c>
      <c r="M6" s="238">
        <f>K6-G6</f>
        <v>26602</v>
      </c>
      <c r="N6" s="239">
        <f>K6/$K$6</f>
        <v>1</v>
      </c>
      <c r="O6" s="238">
        <v>990510</v>
      </c>
      <c r="P6" s="239">
        <f>O6/K6-1</f>
        <v>1.6335074236345504E-2</v>
      </c>
      <c r="Q6" s="238">
        <f>O6-K6</f>
        <v>15920</v>
      </c>
      <c r="R6" s="239">
        <f>IFERROR(O6/C6-1,"-")</f>
        <v>1.3369591239173362E-2</v>
      </c>
      <c r="S6" s="238">
        <f>O6-C6</f>
        <v>13068</v>
      </c>
      <c r="T6" s="239">
        <f>O6/$O$6</f>
        <v>1</v>
      </c>
      <c r="V6" s="29"/>
      <c r="W6" s="79"/>
      <c r="AE6" s="1" t="s">
        <v>168</v>
      </c>
    </row>
    <row r="7" spans="1:31" s="4" customFormat="1" x14ac:dyDescent="0.25">
      <c r="B7" s="230" t="s">
        <v>44</v>
      </c>
      <c r="C7" s="247">
        <v>210585</v>
      </c>
      <c r="D7" s="247">
        <v>95402</v>
      </c>
      <c r="E7" s="247">
        <v>233548</v>
      </c>
      <c r="F7" s="253">
        <f t="shared" ref="F7:F16" si="0">E7/$E$6</f>
        <v>0.31576414089244864</v>
      </c>
      <c r="G7" s="247">
        <v>194307</v>
      </c>
      <c r="H7" s="255">
        <f>G7/E7-1</f>
        <v>-0.16802113484165992</v>
      </c>
      <c r="I7" s="254">
        <f>G7-E7</f>
        <v>-39241</v>
      </c>
      <c r="J7" s="253">
        <f>G7/$G$6</f>
        <v>0.20496778440233421</v>
      </c>
      <c r="K7" s="247">
        <v>169678</v>
      </c>
      <c r="L7" s="255">
        <f>K7/G7-1</f>
        <v>-0.12675302485242423</v>
      </c>
      <c r="M7" s="254">
        <f>K7-G7</f>
        <v>-24629</v>
      </c>
      <c r="N7" s="253">
        <f>K7/$K$6</f>
        <v>0.17410193004237678</v>
      </c>
      <c r="O7" s="247">
        <v>151006</v>
      </c>
      <c r="P7" s="255">
        <f>O7/K7-1</f>
        <v>-0.11004372988837685</v>
      </c>
      <c r="Q7" s="254">
        <f>O7-K7</f>
        <v>-18672</v>
      </c>
      <c r="R7" s="255">
        <f t="shared" ref="R7:R16" si="1">IFERROR(O7/C7-1,"-")</f>
        <v>-0.28292138566374625</v>
      </c>
      <c r="S7" s="254">
        <f t="shared" ref="S7:S16" si="2">O7-C7</f>
        <v>-59579</v>
      </c>
      <c r="T7" s="253">
        <f>O7/$O$6</f>
        <v>0.15245277685232861</v>
      </c>
      <c r="V7" s="29"/>
      <c r="W7" s="79"/>
      <c r="AE7" s="1" t="s">
        <v>170</v>
      </c>
    </row>
    <row r="8" spans="1:31" s="4" customFormat="1" x14ac:dyDescent="0.25">
      <c r="B8" s="230" t="s">
        <v>45</v>
      </c>
      <c r="C8" s="247">
        <v>119383</v>
      </c>
      <c r="D8" s="247">
        <v>44587</v>
      </c>
      <c r="E8" s="247">
        <v>75925</v>
      </c>
      <c r="F8" s="253">
        <f t="shared" si="0"/>
        <v>0.1026529552694057</v>
      </c>
      <c r="G8" s="247">
        <v>115928</v>
      </c>
      <c r="H8" s="255">
        <f t="shared" ref="H8:H16" si="3">G8/E8-1</f>
        <v>0.52687520579519265</v>
      </c>
      <c r="I8" s="254">
        <f t="shared" ref="I8:I16" si="4">G8-E8</f>
        <v>40003</v>
      </c>
      <c r="J8" s="253">
        <f t="shared" ref="J8:J16" si="5">G8/$G$6</f>
        <v>0.12228846778651206</v>
      </c>
      <c r="K8" s="247">
        <v>111509</v>
      </c>
      <c r="L8" s="255">
        <f t="shared" ref="L8:L16" si="6">K8/G8-1</f>
        <v>-3.8118487336967766E-2</v>
      </c>
      <c r="M8" s="254">
        <f t="shared" ref="M8:M16" si="7">K8-G8</f>
        <v>-4419</v>
      </c>
      <c r="N8" s="253">
        <f t="shared" ref="N8:N16" si="8">K8/$K$6</f>
        <v>0.11441631865707631</v>
      </c>
      <c r="O8" s="247">
        <v>107119</v>
      </c>
      <c r="P8" s="255">
        <f t="shared" ref="P8:P16" si="9">O8/K8-1</f>
        <v>-3.9369019541023564E-2</v>
      </c>
      <c r="Q8" s="254">
        <f t="shared" ref="Q8:Q16" si="10">O8-K8</f>
        <v>-4390</v>
      </c>
      <c r="R8" s="255">
        <f t="shared" si="1"/>
        <v>-0.10272819413149281</v>
      </c>
      <c r="S8" s="254">
        <f t="shared" si="2"/>
        <v>-12264</v>
      </c>
      <c r="T8" s="253">
        <f t="shared" ref="T8:T16" si="11">O8/$O$6</f>
        <v>0.10814529888643225</v>
      </c>
      <c r="V8" s="29"/>
      <c r="W8" s="79"/>
      <c r="AE8" s="1"/>
    </row>
    <row r="9" spans="1:31" s="4" customFormat="1" x14ac:dyDescent="0.25">
      <c r="B9" s="230" t="s">
        <v>46</v>
      </c>
      <c r="C9" s="247">
        <v>10010</v>
      </c>
      <c r="D9" s="247">
        <v>2332</v>
      </c>
      <c r="E9" s="247">
        <v>4741</v>
      </c>
      <c r="F9" s="248">
        <f t="shared" si="0"/>
        <v>6.4099790705597947E-3</v>
      </c>
      <c r="G9" s="247">
        <v>5537</v>
      </c>
      <c r="H9" s="259">
        <f t="shared" si="3"/>
        <v>0.16789706812908678</v>
      </c>
      <c r="I9" s="250">
        <f t="shared" si="4"/>
        <v>796</v>
      </c>
      <c r="J9" s="248">
        <f t="shared" si="5"/>
        <v>5.8407912336443076E-3</v>
      </c>
      <c r="K9" s="247">
        <v>18264</v>
      </c>
      <c r="L9" s="255">
        <f t="shared" si="6"/>
        <v>2.2985371139606285</v>
      </c>
      <c r="M9" s="254">
        <f t="shared" si="7"/>
        <v>12727</v>
      </c>
      <c r="N9" s="253">
        <f t="shared" si="8"/>
        <v>1.8740188181696919E-2</v>
      </c>
      <c r="O9" s="247">
        <v>10070</v>
      </c>
      <c r="P9" s="255">
        <f t="shared" si="9"/>
        <v>-0.44864213753832671</v>
      </c>
      <c r="Q9" s="254">
        <f t="shared" si="10"/>
        <v>-8194</v>
      </c>
      <c r="R9" s="255">
        <f t="shared" si="1"/>
        <v>5.9940059940060131E-3</v>
      </c>
      <c r="S9" s="254">
        <f t="shared" si="2"/>
        <v>60</v>
      </c>
      <c r="T9" s="253">
        <f t="shared" si="11"/>
        <v>1.016647989419592E-2</v>
      </c>
      <c r="V9" s="29"/>
      <c r="W9" s="79"/>
      <c r="AE9" s="1"/>
    </row>
    <row r="10" spans="1:31" s="4" customFormat="1" x14ac:dyDescent="0.25">
      <c r="B10" s="230" t="s">
        <v>48</v>
      </c>
      <c r="C10" s="247">
        <v>333182</v>
      </c>
      <c r="D10" s="247">
        <v>89109</v>
      </c>
      <c r="E10" s="247">
        <v>165373</v>
      </c>
      <c r="F10" s="253">
        <f t="shared" si="0"/>
        <v>0.22358942603579096</v>
      </c>
      <c r="G10" s="247">
        <v>319738</v>
      </c>
      <c r="H10" s="255">
        <f t="shared" si="3"/>
        <v>0.93343532499259241</v>
      </c>
      <c r="I10" s="254">
        <f t="shared" si="4"/>
        <v>154365</v>
      </c>
      <c r="J10" s="253">
        <f t="shared" si="5"/>
        <v>0.33728064068321539</v>
      </c>
      <c r="K10" s="247">
        <v>322678</v>
      </c>
      <c r="L10" s="255">
        <f t="shared" si="6"/>
        <v>9.195028429526575E-3</v>
      </c>
      <c r="M10" s="254">
        <f t="shared" si="7"/>
        <v>2940</v>
      </c>
      <c r="N10" s="253">
        <f t="shared" si="8"/>
        <v>0.33109102289167752</v>
      </c>
      <c r="O10" s="247">
        <v>361792</v>
      </c>
      <c r="P10" s="255">
        <f t="shared" si="9"/>
        <v>0.12121681676470031</v>
      </c>
      <c r="Q10" s="254">
        <f t="shared" si="10"/>
        <v>39114</v>
      </c>
      <c r="R10" s="255">
        <f t="shared" si="1"/>
        <v>8.5868984518971514E-2</v>
      </c>
      <c r="S10" s="254">
        <f t="shared" si="2"/>
        <v>28610</v>
      </c>
      <c r="T10" s="253">
        <f>O10/$O$6</f>
        <v>0.36525830127913905</v>
      </c>
      <c r="V10" s="29"/>
      <c r="W10" s="79"/>
      <c r="AE10" s="1"/>
    </row>
    <row r="11" spans="1:31" s="4" customFormat="1" x14ac:dyDescent="0.25">
      <c r="B11" s="230" t="s">
        <v>50</v>
      </c>
      <c r="C11" s="247">
        <v>28852</v>
      </c>
      <c r="D11" s="247">
        <v>28150</v>
      </c>
      <c r="E11" s="247">
        <v>41202</v>
      </c>
      <c r="F11" s="248">
        <f t="shared" si="0"/>
        <v>5.570638212723153E-2</v>
      </c>
      <c r="G11" s="247">
        <v>45648</v>
      </c>
      <c r="H11" s="259">
        <f t="shared" si="3"/>
        <v>0.10790738313674098</v>
      </c>
      <c r="I11" s="250">
        <f t="shared" si="4"/>
        <v>4446</v>
      </c>
      <c r="J11" s="248">
        <f t="shared" si="5"/>
        <v>4.8152508259598222E-2</v>
      </c>
      <c r="K11" s="247">
        <v>51971</v>
      </c>
      <c r="L11" s="255">
        <f t="shared" si="6"/>
        <v>0.13851647388713628</v>
      </c>
      <c r="M11" s="254">
        <f t="shared" si="7"/>
        <v>6323</v>
      </c>
      <c r="N11" s="253">
        <f t="shared" si="8"/>
        <v>5.3326014016150385E-2</v>
      </c>
      <c r="O11" s="247">
        <v>46838</v>
      </c>
      <c r="P11" s="255">
        <f t="shared" si="9"/>
        <v>-9.8766619845683135E-2</v>
      </c>
      <c r="Q11" s="254">
        <f t="shared" si="10"/>
        <v>-5133</v>
      </c>
      <c r="R11" s="255">
        <f t="shared" si="1"/>
        <v>0.62338832663246913</v>
      </c>
      <c r="S11" s="254">
        <f t="shared" si="2"/>
        <v>17986</v>
      </c>
      <c r="T11" s="253">
        <f t="shared" si="11"/>
        <v>4.7286751269548011E-2</v>
      </c>
      <c r="V11" s="29"/>
      <c r="W11" s="79"/>
      <c r="AE11" s="1"/>
    </row>
    <row r="12" spans="1:31" s="4" customFormat="1" x14ac:dyDescent="0.25">
      <c r="B12" s="230" t="s">
        <v>51</v>
      </c>
      <c r="C12" s="247">
        <v>109887</v>
      </c>
      <c r="D12" s="247">
        <v>48506</v>
      </c>
      <c r="E12" s="247">
        <v>94808</v>
      </c>
      <c r="F12" s="253">
        <f t="shared" si="0"/>
        <v>0.1281833570389439</v>
      </c>
      <c r="G12" s="247">
        <v>124192</v>
      </c>
      <c r="H12" s="255">
        <f t="shared" si="3"/>
        <v>0.30993165133743994</v>
      </c>
      <c r="I12" s="254">
        <f t="shared" si="4"/>
        <v>29384</v>
      </c>
      <c r="J12" s="253">
        <f t="shared" si="5"/>
        <v>0.13100587771153221</v>
      </c>
      <c r="K12" s="247">
        <v>135981</v>
      </c>
      <c r="L12" s="255">
        <f t="shared" si="6"/>
        <v>9.4925599072404054E-2</v>
      </c>
      <c r="M12" s="254">
        <f t="shared" si="7"/>
        <v>11789</v>
      </c>
      <c r="N12" s="253">
        <f t="shared" si="8"/>
        <v>0.13952636493294615</v>
      </c>
      <c r="O12" s="247">
        <v>143457</v>
      </c>
      <c r="P12" s="255">
        <f t="shared" si="9"/>
        <v>5.4978269022878168E-2</v>
      </c>
      <c r="Q12" s="254">
        <f t="shared" si="10"/>
        <v>7476</v>
      </c>
      <c r="R12" s="255">
        <f t="shared" si="1"/>
        <v>0.30549564552676833</v>
      </c>
      <c r="S12" s="254">
        <f t="shared" si="2"/>
        <v>33570</v>
      </c>
      <c r="T12" s="253">
        <f t="shared" si="11"/>
        <v>0.14483145046491203</v>
      </c>
      <c r="V12" s="29"/>
      <c r="W12" s="79"/>
      <c r="AE12" s="1"/>
    </row>
    <row r="13" spans="1:31" s="4" customFormat="1" x14ac:dyDescent="0.25">
      <c r="B13" s="230" t="s">
        <v>49</v>
      </c>
      <c r="C13" s="247">
        <v>33141</v>
      </c>
      <c r="D13" s="247">
        <v>13638</v>
      </c>
      <c r="E13" s="247">
        <v>18779</v>
      </c>
      <c r="F13" s="248">
        <f t="shared" si="0"/>
        <v>2.5389790543354225E-2</v>
      </c>
      <c r="G13" s="247">
        <v>30450</v>
      </c>
      <c r="H13" s="259">
        <f t="shared" si="3"/>
        <v>0.62149209223068325</v>
      </c>
      <c r="I13" s="250">
        <f t="shared" si="4"/>
        <v>11671</v>
      </c>
      <c r="J13" s="248">
        <f t="shared" si="5"/>
        <v>3.2120659755186777E-2</v>
      </c>
      <c r="K13" s="247">
        <v>35140</v>
      </c>
      <c r="L13" s="255">
        <f t="shared" si="6"/>
        <v>0.15402298850574714</v>
      </c>
      <c r="M13" s="254">
        <f t="shared" si="7"/>
        <v>4690</v>
      </c>
      <c r="N13" s="253">
        <f t="shared" si="8"/>
        <v>3.6056187730225016E-2</v>
      </c>
      <c r="O13" s="247">
        <v>32599</v>
      </c>
      <c r="P13" s="255">
        <f t="shared" si="9"/>
        <v>-7.2310756972111534E-2</v>
      </c>
      <c r="Q13" s="254">
        <f t="shared" si="10"/>
        <v>-2541</v>
      </c>
      <c r="R13" s="255">
        <f t="shared" si="1"/>
        <v>-1.6354364684228018E-2</v>
      </c>
      <c r="S13" s="254">
        <f t="shared" si="2"/>
        <v>-542</v>
      </c>
      <c r="T13" s="253">
        <f t="shared" si="11"/>
        <v>3.2911328507536523E-2</v>
      </c>
      <c r="V13" s="29"/>
      <c r="W13" s="79"/>
      <c r="AE13" s="1"/>
    </row>
    <row r="14" spans="1:31" s="4" customFormat="1" x14ac:dyDescent="0.25">
      <c r="B14" s="230" t="s">
        <v>52</v>
      </c>
      <c r="C14" s="247">
        <v>43361</v>
      </c>
      <c r="D14" s="247">
        <v>19970</v>
      </c>
      <c r="E14" s="247">
        <v>43178</v>
      </c>
      <c r="F14" s="253">
        <f t="shared" si="0"/>
        <v>5.8377995424727026E-2</v>
      </c>
      <c r="G14" s="247">
        <v>27239</v>
      </c>
      <c r="H14" s="255">
        <f t="shared" si="3"/>
        <v>-0.36914632451711515</v>
      </c>
      <c r="I14" s="254">
        <f t="shared" si="4"/>
        <v>-15939</v>
      </c>
      <c r="J14" s="253">
        <f t="shared" si="5"/>
        <v>2.8733486077882842E-2</v>
      </c>
      <c r="K14" s="247">
        <v>30135</v>
      </c>
      <c r="L14" s="255">
        <f t="shared" si="6"/>
        <v>0.10631814677484486</v>
      </c>
      <c r="M14" s="254">
        <f t="shared" si="7"/>
        <v>2896</v>
      </c>
      <c r="N14" s="253">
        <f t="shared" si="8"/>
        <v>3.0920694856298545E-2</v>
      </c>
      <c r="O14" s="247">
        <v>27789</v>
      </c>
      <c r="P14" s="255">
        <f t="shared" si="9"/>
        <v>-7.7849676455948202E-2</v>
      </c>
      <c r="Q14" s="254">
        <f t="shared" si="10"/>
        <v>-2346</v>
      </c>
      <c r="R14" s="255">
        <f t="shared" si="1"/>
        <v>-0.35912455893544892</v>
      </c>
      <c r="S14" s="254">
        <f t="shared" si="2"/>
        <v>-15572</v>
      </c>
      <c r="T14" s="253">
        <f t="shared" si="11"/>
        <v>2.805524426810431E-2</v>
      </c>
      <c r="V14" s="29"/>
      <c r="W14" s="79"/>
      <c r="AE14" s="1"/>
    </row>
    <row r="15" spans="1:31" s="4" customFormat="1" x14ac:dyDescent="0.25">
      <c r="B15" s="230" t="s">
        <v>47</v>
      </c>
      <c r="C15" s="247">
        <v>39570</v>
      </c>
      <c r="D15" s="247">
        <v>21572</v>
      </c>
      <c r="E15" s="247">
        <v>25442</v>
      </c>
      <c r="F15" s="248">
        <f t="shared" si="0"/>
        <v>3.439837323627553E-2</v>
      </c>
      <c r="G15" s="247">
        <v>31498</v>
      </c>
      <c r="H15" s="259">
        <f t="shared" si="3"/>
        <v>0.23803160128920675</v>
      </c>
      <c r="I15" s="250">
        <f t="shared" si="4"/>
        <v>6056</v>
      </c>
      <c r="J15" s="248">
        <f t="shared" si="5"/>
        <v>3.3226158980915368E-2</v>
      </c>
      <c r="K15" s="247">
        <v>43404</v>
      </c>
      <c r="L15" s="255">
        <f t="shared" si="6"/>
        <v>0.3779922534764113</v>
      </c>
      <c r="M15" s="254">
        <f t="shared" si="7"/>
        <v>11906</v>
      </c>
      <c r="N15" s="253">
        <f t="shared" si="8"/>
        <v>4.4535650889091824E-2</v>
      </c>
      <c r="O15" s="247">
        <v>57295</v>
      </c>
      <c r="P15" s="255">
        <f t="shared" si="9"/>
        <v>0.32003962768408445</v>
      </c>
      <c r="Q15" s="254">
        <f t="shared" si="10"/>
        <v>13891</v>
      </c>
      <c r="R15" s="255">
        <f t="shared" si="1"/>
        <v>0.44794035885772043</v>
      </c>
      <c r="S15" s="254">
        <f t="shared" si="2"/>
        <v>17725</v>
      </c>
      <c r="T15" s="253">
        <f t="shared" si="11"/>
        <v>5.7843938980929016E-2</v>
      </c>
      <c r="V15" s="29"/>
      <c r="W15" s="79"/>
      <c r="AE15" s="1"/>
    </row>
    <row r="16" spans="1:31" s="4" customFormat="1" x14ac:dyDescent="0.25">
      <c r="B16" s="230" t="s">
        <v>196</v>
      </c>
      <c r="C16" s="247">
        <f>C6-SUM(C7:C15)</f>
        <v>49471</v>
      </c>
      <c r="D16" s="247">
        <f>D6-SUM(D7:D15)</f>
        <v>68176</v>
      </c>
      <c r="E16" s="247">
        <f>E6-SUM(E7:E15)</f>
        <v>36632</v>
      </c>
      <c r="F16" s="253">
        <f t="shared" si="0"/>
        <v>4.9527600361262691E-2</v>
      </c>
      <c r="G16" s="247">
        <f>G6-SUM(G7:G15)</f>
        <v>53451</v>
      </c>
      <c r="H16" s="255">
        <f t="shared" si="3"/>
        <v>0.45913409041275388</v>
      </c>
      <c r="I16" s="254">
        <f t="shared" si="4"/>
        <v>16819</v>
      </c>
      <c r="J16" s="253">
        <f t="shared" si="5"/>
        <v>5.6383625109178596E-2</v>
      </c>
      <c r="K16" s="247">
        <f>K6-SUM(K7:K15)</f>
        <v>55830</v>
      </c>
      <c r="L16" s="255">
        <f t="shared" si="6"/>
        <v>4.4508054105629524E-2</v>
      </c>
      <c r="M16" s="254">
        <f t="shared" si="7"/>
        <v>2379</v>
      </c>
      <c r="N16" s="253">
        <f t="shared" si="8"/>
        <v>5.728562780246052E-2</v>
      </c>
      <c r="O16" s="247">
        <f>O6-SUM(O7:O15)</f>
        <v>52545</v>
      </c>
      <c r="P16" s="255">
        <f t="shared" si="9"/>
        <v>-5.8839333691563689E-2</v>
      </c>
      <c r="Q16" s="254">
        <f t="shared" si="10"/>
        <v>-3285</v>
      </c>
      <c r="R16" s="255">
        <f t="shared" si="1"/>
        <v>6.2137413838410316E-2</v>
      </c>
      <c r="S16" s="254">
        <f t="shared" si="2"/>
        <v>3074</v>
      </c>
      <c r="T16" s="253">
        <f t="shared" si="11"/>
        <v>5.3048429596874336E-2</v>
      </c>
      <c r="V16" s="29"/>
      <c r="W16" s="79"/>
      <c r="AE16" s="1"/>
    </row>
    <row r="17" spans="2:31" s="4" customFormat="1" ht="7.5" customHeight="1" x14ac:dyDescent="0.25">
      <c r="B17" s="231"/>
      <c r="C17" s="231"/>
      <c r="D17" s="231"/>
      <c r="E17" s="231"/>
      <c r="F17" s="231"/>
      <c r="G17" s="231"/>
      <c r="H17" s="231"/>
      <c r="I17" s="231"/>
      <c r="J17" s="231"/>
      <c r="K17" s="231"/>
      <c r="L17" s="231"/>
      <c r="M17" s="231"/>
      <c r="N17" s="231"/>
      <c r="O17" s="231"/>
      <c r="P17" s="231"/>
      <c r="Q17" s="231"/>
      <c r="R17" s="231"/>
      <c r="S17" s="231"/>
      <c r="T17" s="231"/>
      <c r="AE17" s="1" t="s">
        <v>175</v>
      </c>
    </row>
    <row r="18" spans="2:31" s="4" customFormat="1" x14ac:dyDescent="0.25">
      <c r="B18" s="125" t="s">
        <v>176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177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3" t="s">
        <v>178</v>
      </c>
      <c r="C42" s="263"/>
      <c r="D42" s="263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3"/>
      <c r="R42" s="263"/>
      <c r="S42" s="263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179</v>
      </c>
      <c r="O44" s="14">
        <v>2021</v>
      </c>
      <c r="P44" s="14" t="s">
        <v>179</v>
      </c>
      <c r="Q44" s="14" t="s">
        <v>180</v>
      </c>
      <c r="R44" s="14" t="s">
        <v>181</v>
      </c>
      <c r="S44" s="14" t="s">
        <v>182</v>
      </c>
      <c r="T44" s="87"/>
      <c r="AE44" s="1"/>
    </row>
    <row r="45" spans="2:31" s="4" customFormat="1" ht="18.75" hidden="1" x14ac:dyDescent="0.3">
      <c r="B45" s="219" t="s">
        <v>166</v>
      </c>
      <c r="C45" s="220"/>
      <c r="D45" s="220"/>
      <c r="E45" s="220"/>
      <c r="F45" s="220"/>
      <c r="G45" s="220"/>
      <c r="H45" s="220"/>
      <c r="I45" s="220"/>
      <c r="J45" s="220"/>
      <c r="K45" s="220">
        <v>1824653</v>
      </c>
      <c r="L45" s="220"/>
      <c r="M45" s="220"/>
      <c r="N45" s="221"/>
      <c r="O45" s="220">
        <v>2354005</v>
      </c>
      <c r="P45" s="221"/>
      <c r="Q45" s="221">
        <v>1</v>
      </c>
      <c r="R45" s="221">
        <v>0.2901110512519367</v>
      </c>
      <c r="S45" s="220">
        <v>529352</v>
      </c>
      <c r="T45" s="232"/>
      <c r="AE45" s="1"/>
    </row>
    <row r="46" spans="2:31" ht="18.75" hidden="1" x14ac:dyDescent="0.3">
      <c r="B46" s="219" t="s">
        <v>167</v>
      </c>
      <c r="C46" s="220"/>
      <c r="D46" s="220"/>
      <c r="E46" s="220"/>
      <c r="F46" s="220"/>
      <c r="G46" s="220"/>
      <c r="H46" s="220"/>
      <c r="I46" s="220"/>
      <c r="J46" s="220"/>
      <c r="K46" s="220">
        <v>603938</v>
      </c>
      <c r="L46" s="220"/>
      <c r="M46" s="220"/>
      <c r="N46" s="221">
        <v>1</v>
      </c>
      <c r="O46" s="220">
        <v>936181</v>
      </c>
      <c r="P46" s="221">
        <v>1</v>
      </c>
      <c r="Q46" s="221">
        <v>0.39769711619134201</v>
      </c>
      <c r="R46" s="221">
        <v>0.55012766211101138</v>
      </c>
      <c r="S46" s="220">
        <v>332243</v>
      </c>
      <c r="T46" s="232"/>
      <c r="AE46" s="1" t="s">
        <v>168</v>
      </c>
    </row>
    <row r="47" spans="2:31" ht="15.75" hidden="1" x14ac:dyDescent="0.25">
      <c r="B47" s="222" t="s">
        <v>100</v>
      </c>
      <c r="C47" s="223"/>
      <c r="D47" s="223"/>
      <c r="E47" s="223"/>
      <c r="F47" s="223"/>
      <c r="G47" s="223"/>
      <c r="H47" s="223"/>
      <c r="I47" s="223"/>
      <c r="J47" s="223"/>
      <c r="K47" s="223">
        <v>276550.36166633503</v>
      </c>
      <c r="L47" s="223"/>
      <c r="M47" s="223"/>
      <c r="N47" s="224">
        <v>0.45791184139155844</v>
      </c>
      <c r="O47" s="223">
        <v>430252.45635520399</v>
      </c>
      <c r="P47" s="224">
        <v>0.4595825554622493</v>
      </c>
      <c r="Q47" s="224">
        <v>0.18277465695918402</v>
      </c>
      <c r="R47" s="224">
        <v>0.55578337978930015</v>
      </c>
      <c r="S47" s="223">
        <v>153702.09468886897</v>
      </c>
      <c r="T47" s="233"/>
      <c r="AE47" s="1" t="s">
        <v>169</v>
      </c>
    </row>
    <row r="48" spans="2:31" s="4" customFormat="1" hidden="1" x14ac:dyDescent="0.25">
      <c r="B48" s="225" t="s">
        <v>103</v>
      </c>
      <c r="C48" s="226"/>
      <c r="D48" s="226"/>
      <c r="E48" s="226"/>
      <c r="F48" s="226"/>
      <c r="G48" s="226"/>
      <c r="H48" s="226"/>
      <c r="I48" s="226"/>
      <c r="J48" s="226"/>
      <c r="K48" s="226">
        <v>327387.63833385095</v>
      </c>
      <c r="L48" s="226"/>
      <c r="M48" s="226"/>
      <c r="N48" s="229">
        <v>0.54208815860874948</v>
      </c>
      <c r="O48" s="226">
        <v>505927.5436448183</v>
      </c>
      <c r="P48" s="229">
        <v>0.54041637636826456</v>
      </c>
      <c r="Q48" s="229">
        <v>0.21492203442423372</v>
      </c>
      <c r="R48" s="227">
        <v>0.54534711884540576</v>
      </c>
      <c r="S48" s="228">
        <v>178539.90531096736</v>
      </c>
      <c r="T48" s="235"/>
      <c r="AE48" s="1" t="s">
        <v>170</v>
      </c>
    </row>
    <row r="49" spans="2:31" s="4" customFormat="1" hidden="1" x14ac:dyDescent="0.25">
      <c r="B49" s="230" t="s">
        <v>171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172</v>
      </c>
    </row>
    <row r="50" spans="2:31" s="4" customFormat="1" hidden="1" x14ac:dyDescent="0.25">
      <c r="B50" s="230" t="s">
        <v>173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174</v>
      </c>
    </row>
    <row r="51" spans="2:31" s="4" customFormat="1" ht="7.5" hidden="1" customHeight="1" x14ac:dyDescent="0.25">
      <c r="B51" s="231"/>
      <c r="C51" s="231"/>
      <c r="D51" s="231"/>
      <c r="E51" s="231"/>
      <c r="F51" s="231"/>
      <c r="G51" s="231"/>
      <c r="H51" s="231"/>
      <c r="I51" s="231"/>
      <c r="J51" s="231"/>
      <c r="K51" s="231"/>
      <c r="L51" s="231"/>
      <c r="M51" s="231"/>
      <c r="N51" s="231"/>
      <c r="O51" s="231"/>
      <c r="P51" s="231"/>
      <c r="Q51" s="231"/>
      <c r="R51" s="231"/>
      <c r="S51" s="231"/>
      <c r="AE51" s="1" t="s">
        <v>175</v>
      </c>
    </row>
    <row r="52" spans="2:31" s="4" customFormat="1" hidden="1" x14ac:dyDescent="0.25">
      <c r="B52" s="281" t="s">
        <v>176</v>
      </c>
      <c r="C52" s="281"/>
      <c r="D52" s="281"/>
      <c r="E52" s="281"/>
      <c r="F52" s="281"/>
      <c r="G52" s="281"/>
      <c r="H52" s="281"/>
      <c r="I52" s="281"/>
      <c r="J52" s="281"/>
      <c r="K52" s="281"/>
      <c r="L52" s="281"/>
      <c r="M52" s="281"/>
      <c r="N52" s="281"/>
      <c r="O52" s="281"/>
      <c r="P52" s="281"/>
      <c r="Q52" s="281"/>
      <c r="R52" s="281"/>
      <c r="S52" s="281"/>
      <c r="T52" s="48"/>
      <c r="AE52" s="1" t="s">
        <v>177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27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19" t="s">
        <v>195</v>
      </c>
      <c r="C136" s="223">
        <v>1047557</v>
      </c>
      <c r="D136" s="223">
        <v>456683</v>
      </c>
      <c r="E136" s="223">
        <v>800301</v>
      </c>
      <c r="F136" s="223">
        <v>1016781</v>
      </c>
      <c r="G136" s="224">
        <f>F136/E136-1</f>
        <v>0.27049822504282761</v>
      </c>
      <c r="H136" s="223">
        <f>F136-E136</f>
        <v>216480</v>
      </c>
      <c r="I136" s="224">
        <f>F136/F$136</f>
        <v>1</v>
      </c>
      <c r="J136" s="223">
        <v>1041269</v>
      </c>
      <c r="K136" s="224">
        <f>H136/H$136</f>
        <v>1</v>
      </c>
      <c r="L136" s="224">
        <f>J136/F136-1</f>
        <v>2.4083848931087504E-2</v>
      </c>
      <c r="M136" s="223">
        <f>J136-F136</f>
        <v>24488</v>
      </c>
      <c r="N136" s="224">
        <f>J136/C136-1</f>
        <v>-6.0025373320974351E-3</v>
      </c>
      <c r="O136" s="223">
        <f>J136-C136</f>
        <v>-6288</v>
      </c>
      <c r="Q136" s="29"/>
      <c r="R136" s="79"/>
      <c r="Z136" s="1" t="s">
        <v>168</v>
      </c>
      <c r="AE136"/>
    </row>
    <row r="137" spans="1:31" s="4" customFormat="1" x14ac:dyDescent="0.25">
      <c r="B137" s="230" t="s">
        <v>44</v>
      </c>
      <c r="C137" s="247">
        <v>222987</v>
      </c>
      <c r="D137" s="247">
        <v>117997</v>
      </c>
      <c r="E137" s="247">
        <v>247584</v>
      </c>
      <c r="F137" s="247">
        <v>207208</v>
      </c>
      <c r="G137" s="253">
        <f t="shared" ref="G137:G146" si="12">F137/E137-1</f>
        <v>-0.16308000516996257</v>
      </c>
      <c r="H137" s="260">
        <f t="shared" ref="H137:H146" si="13">F137-E137</f>
        <v>-40376</v>
      </c>
      <c r="I137" s="255">
        <f t="shared" ref="I137:K146" si="14">F137/F$136</f>
        <v>0.20378822971711705</v>
      </c>
      <c r="J137" s="247">
        <v>181512</v>
      </c>
      <c r="K137" s="255">
        <f t="shared" si="14"/>
        <v>-0.18651145602365116</v>
      </c>
      <c r="L137" s="255">
        <f t="shared" ref="L137:L146" si="15">J137/F137-1</f>
        <v>-0.12401065595922933</v>
      </c>
      <c r="M137" s="254">
        <f t="shared" ref="M137:M146" si="16">J137-F137</f>
        <v>-25696</v>
      </c>
      <c r="N137" s="253">
        <f t="shared" ref="N137:N146" si="17">J137/C137-1</f>
        <v>-0.18599738998237569</v>
      </c>
      <c r="O137" s="247">
        <f t="shared" ref="O137:O146" si="18">J137-C137</f>
        <v>-41475</v>
      </c>
      <c r="Q137" s="29"/>
      <c r="R137" s="79"/>
      <c r="Z137" s="1" t="s">
        <v>170</v>
      </c>
    </row>
    <row r="138" spans="1:31" s="4" customFormat="1" x14ac:dyDescent="0.25">
      <c r="B138" s="230" t="s">
        <v>45</v>
      </c>
      <c r="C138" s="247">
        <v>127819</v>
      </c>
      <c r="D138" s="247">
        <v>51760</v>
      </c>
      <c r="E138" s="247">
        <v>83468</v>
      </c>
      <c r="F138" s="247">
        <v>123951</v>
      </c>
      <c r="G138" s="253">
        <f t="shared" si="12"/>
        <v>0.48501222025207258</v>
      </c>
      <c r="H138" s="260">
        <f t="shared" si="13"/>
        <v>40483</v>
      </c>
      <c r="I138" s="255">
        <f t="shared" si="14"/>
        <v>0.12190530704251948</v>
      </c>
      <c r="J138" s="247">
        <v>118966</v>
      </c>
      <c r="K138" s="255">
        <f t="shared" si="14"/>
        <v>0.18700572801182558</v>
      </c>
      <c r="L138" s="255">
        <f t="shared" si="15"/>
        <v>-4.0217505304515511E-2</v>
      </c>
      <c r="M138" s="254">
        <f t="shared" si="16"/>
        <v>-4985</v>
      </c>
      <c r="N138" s="253">
        <f t="shared" si="17"/>
        <v>-6.926200330154364E-2</v>
      </c>
      <c r="O138" s="247">
        <f t="shared" si="18"/>
        <v>-8853</v>
      </c>
      <c r="Q138" s="29"/>
      <c r="R138" s="79"/>
      <c r="Z138" s="1"/>
    </row>
    <row r="139" spans="1:31" s="4" customFormat="1" x14ac:dyDescent="0.25">
      <c r="B139" s="230" t="s">
        <v>46</v>
      </c>
      <c r="C139" s="247">
        <v>10509</v>
      </c>
      <c r="D139" s="247">
        <v>2339</v>
      </c>
      <c r="E139" s="247">
        <v>4950</v>
      </c>
      <c r="F139" s="247">
        <v>6762</v>
      </c>
      <c r="G139" s="253">
        <f t="shared" si="12"/>
        <v>0.36606060606060598</v>
      </c>
      <c r="H139" s="260">
        <f t="shared" si="13"/>
        <v>1812</v>
      </c>
      <c r="I139" s="255">
        <f t="shared" si="14"/>
        <v>6.6503996435810665E-3</v>
      </c>
      <c r="J139" s="247">
        <v>20250</v>
      </c>
      <c r="K139" s="259">
        <f t="shared" si="14"/>
        <v>8.3702882483370281E-3</v>
      </c>
      <c r="L139" s="255">
        <f t="shared" si="15"/>
        <v>1.9946761313220942</v>
      </c>
      <c r="M139" s="254">
        <f t="shared" si="16"/>
        <v>13488</v>
      </c>
      <c r="N139" s="253">
        <f t="shared" si="17"/>
        <v>0.92691978304310596</v>
      </c>
      <c r="O139" s="247">
        <f t="shared" si="18"/>
        <v>9741</v>
      </c>
      <c r="Q139" s="29"/>
      <c r="R139" s="79"/>
      <c r="Z139" s="1"/>
    </row>
    <row r="140" spans="1:31" s="4" customFormat="1" x14ac:dyDescent="0.25">
      <c r="B140" s="230" t="s">
        <v>48</v>
      </c>
      <c r="C140" s="247">
        <v>356283</v>
      </c>
      <c r="D140" s="247">
        <v>103133</v>
      </c>
      <c r="E140" s="247">
        <v>181693</v>
      </c>
      <c r="F140" s="247">
        <v>342343</v>
      </c>
      <c r="G140" s="253">
        <f t="shared" si="12"/>
        <v>0.8841837605191174</v>
      </c>
      <c r="H140" s="260">
        <f t="shared" si="13"/>
        <v>160650</v>
      </c>
      <c r="I140" s="255">
        <f t="shared" si="14"/>
        <v>0.33669295551352751</v>
      </c>
      <c r="J140" s="247">
        <v>341923</v>
      </c>
      <c r="K140" s="255">
        <f t="shared" si="14"/>
        <v>0.74210088691796006</v>
      </c>
      <c r="L140" s="255">
        <f t="shared" si="15"/>
        <v>-1.2268397484394011E-3</v>
      </c>
      <c r="M140" s="254">
        <f t="shared" si="16"/>
        <v>-420</v>
      </c>
      <c r="N140" s="253">
        <f t="shared" si="17"/>
        <v>-4.0305038410477056E-2</v>
      </c>
      <c r="O140" s="247">
        <f t="shared" si="18"/>
        <v>-14360</v>
      </c>
      <c r="Q140" s="29"/>
      <c r="R140" s="79"/>
      <c r="Z140" s="1"/>
    </row>
    <row r="141" spans="1:31" s="4" customFormat="1" x14ac:dyDescent="0.25">
      <c r="B141" s="230" t="s">
        <v>50</v>
      </c>
      <c r="C141" s="247">
        <v>31009</v>
      </c>
      <c r="D141" s="247">
        <v>30584</v>
      </c>
      <c r="E141" s="247">
        <v>44398</v>
      </c>
      <c r="F141" s="247">
        <v>48630</v>
      </c>
      <c r="G141" s="253">
        <f t="shared" si="12"/>
        <v>9.531960899139591E-2</v>
      </c>
      <c r="H141" s="260">
        <f t="shared" si="13"/>
        <v>4232</v>
      </c>
      <c r="I141" s="255">
        <f t="shared" si="14"/>
        <v>4.7827408261956111E-2</v>
      </c>
      <c r="J141" s="247">
        <v>55684</v>
      </c>
      <c r="K141" s="259">
        <f t="shared" si="14"/>
        <v>1.9549150036954916E-2</v>
      </c>
      <c r="L141" s="255">
        <f t="shared" si="15"/>
        <v>0.14505449311124829</v>
      </c>
      <c r="M141" s="254">
        <f t="shared" si="16"/>
        <v>7054</v>
      </c>
      <c r="N141" s="253">
        <f t="shared" si="17"/>
        <v>0.79573672159695574</v>
      </c>
      <c r="O141" s="247">
        <f t="shared" si="18"/>
        <v>24675</v>
      </c>
      <c r="Q141" s="29"/>
      <c r="R141" s="79"/>
      <c r="Z141" s="1"/>
    </row>
    <row r="142" spans="1:31" s="4" customFormat="1" x14ac:dyDescent="0.25">
      <c r="B142" s="230" t="s">
        <v>51</v>
      </c>
      <c r="C142" s="247">
        <v>120142</v>
      </c>
      <c r="D142" s="247">
        <v>61571</v>
      </c>
      <c r="E142" s="247">
        <v>104557</v>
      </c>
      <c r="F142" s="247">
        <v>134886</v>
      </c>
      <c r="G142" s="253">
        <f t="shared" si="12"/>
        <v>0.29007144428397913</v>
      </c>
      <c r="H142" s="260">
        <f t="shared" si="13"/>
        <v>30329</v>
      </c>
      <c r="I142" s="255">
        <f t="shared" si="14"/>
        <v>0.13265983530376749</v>
      </c>
      <c r="J142" s="247">
        <v>146430</v>
      </c>
      <c r="K142" s="255">
        <f t="shared" si="14"/>
        <v>0.14010070214338508</v>
      </c>
      <c r="L142" s="255">
        <f t="shared" si="15"/>
        <v>8.5583381522174262E-2</v>
      </c>
      <c r="M142" s="254">
        <f t="shared" si="16"/>
        <v>11544</v>
      </c>
      <c r="N142" s="253">
        <f t="shared" si="17"/>
        <v>0.21880774416939963</v>
      </c>
      <c r="O142" s="247">
        <f t="shared" si="18"/>
        <v>26288</v>
      </c>
      <c r="Q142" s="29"/>
      <c r="R142" s="79"/>
      <c r="Z142" s="1"/>
    </row>
    <row r="143" spans="1:31" s="4" customFormat="1" x14ac:dyDescent="0.25">
      <c r="B143" s="230" t="s">
        <v>49</v>
      </c>
      <c r="C143" s="247">
        <v>37119</v>
      </c>
      <c r="D143" s="247">
        <v>16023</v>
      </c>
      <c r="E143" s="247">
        <v>21732</v>
      </c>
      <c r="F143" s="247">
        <v>33809</v>
      </c>
      <c r="G143" s="253">
        <f t="shared" si="12"/>
        <v>0.55572427756304066</v>
      </c>
      <c r="H143" s="260">
        <f t="shared" si="13"/>
        <v>12077</v>
      </c>
      <c r="I143" s="255">
        <f t="shared" si="14"/>
        <v>3.3251014721950939E-2</v>
      </c>
      <c r="J143" s="247">
        <v>37722</v>
      </c>
      <c r="K143" s="259">
        <f t="shared" si="14"/>
        <v>5.5788063562453805E-2</v>
      </c>
      <c r="L143" s="255">
        <f t="shared" si="15"/>
        <v>0.11573841284864983</v>
      </c>
      <c r="M143" s="254">
        <f t="shared" si="16"/>
        <v>3913</v>
      </c>
      <c r="N143" s="253">
        <f t="shared" si="17"/>
        <v>1.6245049705002845E-2</v>
      </c>
      <c r="O143" s="247">
        <f t="shared" si="18"/>
        <v>603</v>
      </c>
      <c r="Q143" s="29"/>
      <c r="R143" s="79"/>
      <c r="Z143" s="1"/>
    </row>
    <row r="144" spans="1:31" s="4" customFormat="1" x14ac:dyDescent="0.25">
      <c r="B144" s="230" t="s">
        <v>52</v>
      </c>
      <c r="C144" s="247">
        <v>45577</v>
      </c>
      <c r="D144" s="247">
        <v>26839</v>
      </c>
      <c r="E144" s="247">
        <v>45216</v>
      </c>
      <c r="F144" s="247">
        <v>29061</v>
      </c>
      <c r="G144" s="253">
        <f t="shared" si="12"/>
        <v>-0.35728503184713378</v>
      </c>
      <c r="H144" s="260">
        <f t="shared" si="13"/>
        <v>-16155</v>
      </c>
      <c r="I144" s="255">
        <f t="shared" si="14"/>
        <v>2.8581375930510109E-2</v>
      </c>
      <c r="J144" s="247">
        <v>32018</v>
      </c>
      <c r="K144" s="255">
        <f t="shared" si="14"/>
        <v>-7.4625831485587588E-2</v>
      </c>
      <c r="L144" s="255">
        <f t="shared" si="15"/>
        <v>0.10175148824885594</v>
      </c>
      <c r="M144" s="254">
        <f t="shared" si="16"/>
        <v>2957</v>
      </c>
      <c r="N144" s="253">
        <f t="shared" si="17"/>
        <v>-0.29749654430962991</v>
      </c>
      <c r="O144" s="247">
        <f t="shared" si="18"/>
        <v>-13559</v>
      </c>
      <c r="Q144" s="29"/>
      <c r="R144" s="79"/>
      <c r="Z144" s="1"/>
    </row>
    <row r="145" spans="2:31" s="4" customFormat="1" x14ac:dyDescent="0.25">
      <c r="B145" s="230" t="s">
        <v>47</v>
      </c>
      <c r="C145" s="247">
        <v>41904</v>
      </c>
      <c r="D145" s="247">
        <v>24273</v>
      </c>
      <c r="E145" s="247">
        <v>26311</v>
      </c>
      <c r="F145" s="247">
        <v>32375</v>
      </c>
      <c r="G145" s="253">
        <f t="shared" si="12"/>
        <v>0.23047394625821904</v>
      </c>
      <c r="H145" s="260">
        <f t="shared" si="13"/>
        <v>6064</v>
      </c>
      <c r="I145" s="255">
        <f t="shared" si="14"/>
        <v>3.1840681523356555E-2</v>
      </c>
      <c r="J145" s="247">
        <v>47068</v>
      </c>
      <c r="K145" s="259">
        <f t="shared" si="14"/>
        <v>2.8011825572801182E-2</v>
      </c>
      <c r="L145" s="255">
        <f t="shared" si="15"/>
        <v>0.45383783783783782</v>
      </c>
      <c r="M145" s="254">
        <f t="shared" si="16"/>
        <v>14693</v>
      </c>
      <c r="N145" s="253">
        <f t="shared" si="17"/>
        <v>0.12323405880106919</v>
      </c>
      <c r="O145" s="247">
        <f t="shared" si="18"/>
        <v>5164</v>
      </c>
      <c r="Q145" s="29"/>
      <c r="R145" s="79"/>
      <c r="Z145" s="1"/>
    </row>
    <row r="146" spans="2:31" s="4" customFormat="1" x14ac:dyDescent="0.25">
      <c r="B146" s="230" t="s">
        <v>196</v>
      </c>
      <c r="C146" s="247">
        <f>C136-SUM(C137:C145)</f>
        <v>54208</v>
      </c>
      <c r="D146" s="247">
        <f>D136-SUM(D137:D145)</f>
        <v>22164</v>
      </c>
      <c r="E146" s="247">
        <f>E136-SUM(E137:E145)</f>
        <v>40392</v>
      </c>
      <c r="F146" s="247">
        <f>F136-SUM(F137:F145)</f>
        <v>57756</v>
      </c>
      <c r="G146" s="253">
        <f t="shared" si="12"/>
        <v>0.42988710635769456</v>
      </c>
      <c r="H146" s="260">
        <f t="shared" si="13"/>
        <v>17364</v>
      </c>
      <c r="I146" s="255">
        <f t="shared" si="14"/>
        <v>5.6802792341713704E-2</v>
      </c>
      <c r="J146" s="247">
        <f>J136-SUM(J137:J145)</f>
        <v>59696</v>
      </c>
      <c r="K146" s="255">
        <f t="shared" si="14"/>
        <v>8.0210643015521069E-2</v>
      </c>
      <c r="L146" s="255">
        <f t="shared" si="15"/>
        <v>3.3589583766188813E-2</v>
      </c>
      <c r="M146" s="254">
        <f t="shared" si="16"/>
        <v>1940</v>
      </c>
      <c r="N146" s="253">
        <f t="shared" si="17"/>
        <v>0.10123966942148765</v>
      </c>
      <c r="O146" s="247">
        <f t="shared" si="18"/>
        <v>5488</v>
      </c>
      <c r="Q146" s="29"/>
      <c r="R146" s="79"/>
      <c r="Z146" s="1"/>
    </row>
    <row r="147" spans="2:31" s="4" customFormat="1" ht="7.5" customHeight="1" x14ac:dyDescent="0.25">
      <c r="B147" s="231"/>
      <c r="C147" s="231"/>
      <c r="D147" s="231"/>
      <c r="E147" s="231"/>
      <c r="F147" s="231"/>
      <c r="G147" s="231"/>
      <c r="H147" s="231"/>
      <c r="I147" s="231"/>
      <c r="J147" s="231"/>
      <c r="K147" s="231"/>
      <c r="L147" s="231"/>
      <c r="M147" s="231"/>
      <c r="N147" s="231"/>
      <c r="O147" s="231"/>
      <c r="Z147" s="1" t="s">
        <v>175</v>
      </c>
    </row>
    <row r="148" spans="2:31" s="4" customFormat="1" x14ac:dyDescent="0.25">
      <c r="B148" s="125" t="s">
        <v>176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177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3E735-2FBF-43FC-8DFC-05271007DA66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197</v>
      </c>
      <c r="G1" s="218"/>
      <c r="H1" s="218"/>
      <c r="I1" s="218"/>
      <c r="K1" s="218"/>
    </row>
    <row r="3" spans="1:31" s="4" customFormat="1" ht="25.5" customHeight="1" thickBot="1" x14ac:dyDescent="0.3">
      <c r="B3" s="62" t="s">
        <v>28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36" t="s">
        <v>252</v>
      </c>
      <c r="D5" s="236" t="s">
        <v>253</v>
      </c>
      <c r="E5" s="236" t="s">
        <v>259</v>
      </c>
      <c r="F5" s="237" t="str">
        <f>CONCATENATE("%/s total Tenerife ",RIGHT(E5,4))</f>
        <v>%/s total Tenerife 2021</v>
      </c>
      <c r="G5" s="236" t="s">
        <v>254</v>
      </c>
      <c r="H5" s="237" t="str">
        <f>CONCATENATE("var. ",RIGHT(G5,2),"/",RIGHT(E5,2))</f>
        <v>var. 22/21</v>
      </c>
      <c r="I5" s="237" t="str">
        <f>CONCATENATE("dif. ",RIGHT(G5,2),"/",RIGHT(E5,2))</f>
        <v>dif. 22/21</v>
      </c>
      <c r="J5" s="237" t="str">
        <f>CONCATENATE("%/s total Tenerife ",RIGHT(G5,4))</f>
        <v>%/s total Tenerife 2022</v>
      </c>
      <c r="K5" s="236" t="s">
        <v>255</v>
      </c>
      <c r="L5" s="237" t="str">
        <f>CONCATENATE("var. ",RIGHT(K5,2),"/",RIGHT(G5,2))</f>
        <v>var. 23/22</v>
      </c>
      <c r="M5" s="237" t="str">
        <f>CONCATENATE("dif. ",RIGHT(K5,2),"/",RIGHT(G5,2))</f>
        <v>dif. 23/22</v>
      </c>
      <c r="N5" s="237" t="str">
        <f>CONCATENATE("%/s total Tenerife ",RIGHT(K5,4))</f>
        <v>%/s total Tenerife 2023</v>
      </c>
      <c r="O5" s="236" t="s">
        <v>256</v>
      </c>
      <c r="P5" s="237" t="str">
        <f>CONCATENATE("var. ",RIGHT(O5,2),"/",RIGHT(K5,2))</f>
        <v>var. 24/23</v>
      </c>
      <c r="Q5" s="237" t="str">
        <f>CONCATENATE("dif. ",RIGHT(O5,2),"/",RIGHT(K5,2))</f>
        <v>dif. 24/23</v>
      </c>
      <c r="R5" s="237" t="str">
        <f>CONCATENATE("var. ",RIGHT(O5,2),"/",RIGHT(C5,2))</f>
        <v>var. 24/19</v>
      </c>
      <c r="S5" s="237" t="str">
        <f>CONCATENATE("dif. ",RIGHT(O5,2),"/",RIGHT(C5,2))</f>
        <v>dif. 24/19</v>
      </c>
      <c r="T5" s="237" t="str">
        <f>CONCATENATE("%/s total Tenerife ",RIGHT(O5,4))</f>
        <v>%/s total Tenerife 2024</v>
      </c>
      <c r="AE5" s="1"/>
    </row>
    <row r="6" spans="1:31" ht="18.75" x14ac:dyDescent="0.3">
      <c r="A6" s="4"/>
      <c r="B6" s="219" t="s">
        <v>195</v>
      </c>
      <c r="C6" s="238">
        <v>589548</v>
      </c>
      <c r="D6" s="238">
        <v>238407</v>
      </c>
      <c r="E6" s="238">
        <v>350763</v>
      </c>
      <c r="F6" s="239">
        <f>E6/$E$6</f>
        <v>1</v>
      </c>
      <c r="G6" s="238">
        <v>550203</v>
      </c>
      <c r="H6" s="239">
        <f>G6/E6-1</f>
        <v>0.56858904730544557</v>
      </c>
      <c r="I6" s="238">
        <f>G6-E6</f>
        <v>199440</v>
      </c>
      <c r="J6" s="239">
        <f>G6/$G$6</f>
        <v>1</v>
      </c>
      <c r="K6" s="238">
        <v>571683</v>
      </c>
      <c r="L6" s="239">
        <f>K6/G6-1</f>
        <v>3.9040136095223055E-2</v>
      </c>
      <c r="M6" s="238">
        <f>K6-G6</f>
        <v>21480</v>
      </c>
      <c r="N6" s="239">
        <f>K6/$K$6</f>
        <v>1</v>
      </c>
      <c r="O6" s="238">
        <v>594103</v>
      </c>
      <c r="P6" s="239">
        <f>O6/K6-1</f>
        <v>3.921753839103137E-2</v>
      </c>
      <c r="Q6" s="238">
        <f>O6-K6</f>
        <v>22420</v>
      </c>
      <c r="R6" s="239">
        <f>IFERROR(O6/C6-1,"-")</f>
        <v>7.7262580824630778E-3</v>
      </c>
      <c r="S6" s="238">
        <f>O6-C6</f>
        <v>4555</v>
      </c>
      <c r="T6" s="239">
        <f>O6/$O$6</f>
        <v>1</v>
      </c>
      <c r="V6" s="29"/>
      <c r="W6" s="79"/>
      <c r="AE6" s="1" t="s">
        <v>168</v>
      </c>
    </row>
    <row r="7" spans="1:31" s="4" customFormat="1" x14ac:dyDescent="0.25">
      <c r="B7" s="230" t="s">
        <v>44</v>
      </c>
      <c r="C7" s="247">
        <v>103226</v>
      </c>
      <c r="D7" s="247">
        <v>40412</v>
      </c>
      <c r="E7" s="247">
        <v>112354</v>
      </c>
      <c r="F7" s="253">
        <f t="shared" ref="F7:F16" si="0">E7/$E$6</f>
        <v>0.32031314591333748</v>
      </c>
      <c r="G7" s="247">
        <v>111983</v>
      </c>
      <c r="H7" s="255">
        <f>G7/E7-1</f>
        <v>-3.302063121918275E-3</v>
      </c>
      <c r="I7" s="254">
        <f>G7-E7</f>
        <v>-371</v>
      </c>
      <c r="J7" s="253">
        <f>G7/$G$6</f>
        <v>0.20353033334969092</v>
      </c>
      <c r="K7" s="247">
        <v>98343</v>
      </c>
      <c r="L7" s="255">
        <f>K7/G7-1</f>
        <v>-0.12180420242358214</v>
      </c>
      <c r="M7" s="254">
        <f>K7-G7</f>
        <v>-13640</v>
      </c>
      <c r="N7" s="253">
        <f>K7/$K$6</f>
        <v>0.17202365646695808</v>
      </c>
      <c r="O7" s="247">
        <v>93573</v>
      </c>
      <c r="P7" s="255">
        <f>O7/K7-1</f>
        <v>-4.8503706415301551E-2</v>
      </c>
      <c r="Q7" s="254">
        <f>O7-K7</f>
        <v>-4770</v>
      </c>
      <c r="R7" s="255">
        <f t="shared" ref="R7:R16" si="1">IFERROR(O7/C7-1,"-")</f>
        <v>-9.3513262162633448E-2</v>
      </c>
      <c r="S7" s="254">
        <f t="shared" ref="S7:S16" si="2">O7-C7</f>
        <v>-9653</v>
      </c>
      <c r="T7" s="253">
        <f>O7/$O$6</f>
        <v>0.15750299190544401</v>
      </c>
      <c r="V7" s="29"/>
      <c r="W7" s="79"/>
      <c r="AE7" s="1" t="s">
        <v>170</v>
      </c>
    </row>
    <row r="8" spans="1:31" s="4" customFormat="1" x14ac:dyDescent="0.25">
      <c r="B8" s="230" t="s">
        <v>45</v>
      </c>
      <c r="C8" s="247">
        <v>71029</v>
      </c>
      <c r="D8" s="247">
        <v>22598</v>
      </c>
      <c r="E8" s="247">
        <v>35094</v>
      </c>
      <c r="F8" s="253">
        <f t="shared" si="0"/>
        <v>0.10005046142267</v>
      </c>
      <c r="G8" s="247">
        <v>69808</v>
      </c>
      <c r="H8" s="255">
        <f t="shared" ref="H8:H16" si="3">G8/E8-1</f>
        <v>0.98917193822305816</v>
      </c>
      <c r="I8" s="254">
        <f t="shared" ref="I8:I16" si="4">G8-E8</f>
        <v>34714</v>
      </c>
      <c r="J8" s="253">
        <f t="shared" ref="J8:J16" si="5">G8/$G$6</f>
        <v>0.12687680728749207</v>
      </c>
      <c r="K8" s="247">
        <v>62410</v>
      </c>
      <c r="L8" s="255">
        <f t="shared" ref="L8:L16" si="6">K8/G8-1</f>
        <v>-0.10597639239055701</v>
      </c>
      <c r="M8" s="254">
        <f t="shared" ref="M8:M16" si="7">K8-G8</f>
        <v>-7398</v>
      </c>
      <c r="N8" s="253">
        <f t="shared" ref="N8:N16" si="8">K8/$K$6</f>
        <v>0.10916889255059185</v>
      </c>
      <c r="O8" s="247">
        <v>59614</v>
      </c>
      <c r="P8" s="255">
        <f t="shared" ref="P8:P16" si="9">O8/K8-1</f>
        <v>-4.4800512738343179E-2</v>
      </c>
      <c r="Q8" s="254">
        <f t="shared" ref="Q8:Q16" si="10">O8-K8</f>
        <v>-2796</v>
      </c>
      <c r="R8" s="255">
        <f t="shared" si="1"/>
        <v>-0.16070900618057415</v>
      </c>
      <c r="S8" s="254">
        <f t="shared" si="2"/>
        <v>-11415</v>
      </c>
      <c r="T8" s="253">
        <f t="shared" ref="T8:T16" si="11">O8/$O$6</f>
        <v>0.10034286983906832</v>
      </c>
      <c r="V8" s="29"/>
      <c r="W8" s="79"/>
      <c r="AE8" s="1"/>
    </row>
    <row r="9" spans="1:31" s="4" customFormat="1" x14ac:dyDescent="0.25">
      <c r="B9" s="230" t="s">
        <v>46</v>
      </c>
      <c r="C9" s="247">
        <v>4362</v>
      </c>
      <c r="D9" s="247">
        <v>678</v>
      </c>
      <c r="E9" s="247">
        <v>2391</v>
      </c>
      <c r="F9" s="248">
        <f t="shared" si="0"/>
        <v>6.8165684522027694E-3</v>
      </c>
      <c r="G9" s="247">
        <v>2792</v>
      </c>
      <c r="H9" s="259">
        <f t="shared" si="3"/>
        <v>0.16771225428690917</v>
      </c>
      <c r="I9" s="250">
        <f t="shared" si="4"/>
        <v>401</v>
      </c>
      <c r="J9" s="248">
        <f t="shared" si="5"/>
        <v>5.0744906879824359E-3</v>
      </c>
      <c r="K9" s="247">
        <v>4956</v>
      </c>
      <c r="L9" s="255">
        <f t="shared" si="6"/>
        <v>0.77507163323782224</v>
      </c>
      <c r="M9" s="254">
        <f t="shared" si="7"/>
        <v>2164</v>
      </c>
      <c r="N9" s="253">
        <f t="shared" si="8"/>
        <v>8.6691400653858865E-3</v>
      </c>
      <c r="O9" s="247">
        <v>3365</v>
      </c>
      <c r="P9" s="255">
        <f t="shared" si="9"/>
        <v>-0.32102502017756251</v>
      </c>
      <c r="Q9" s="254">
        <f t="shared" si="10"/>
        <v>-1591</v>
      </c>
      <c r="R9" s="255">
        <f t="shared" si="1"/>
        <v>-0.22856487849610274</v>
      </c>
      <c r="S9" s="254">
        <f t="shared" si="2"/>
        <v>-997</v>
      </c>
      <c r="T9" s="253">
        <f t="shared" si="11"/>
        <v>5.6640010233915666E-3</v>
      </c>
      <c r="V9" s="29"/>
      <c r="W9" s="79"/>
      <c r="AE9" s="1"/>
    </row>
    <row r="10" spans="1:31" s="4" customFormat="1" x14ac:dyDescent="0.25">
      <c r="B10" s="230" t="s">
        <v>48</v>
      </c>
      <c r="C10" s="247">
        <v>265361</v>
      </c>
      <c r="D10" s="247">
        <v>66693</v>
      </c>
      <c r="E10" s="247">
        <v>104771</v>
      </c>
      <c r="F10" s="253">
        <f t="shared" si="0"/>
        <v>0.29869456014459905</v>
      </c>
      <c r="G10" s="247">
        <v>228096</v>
      </c>
      <c r="H10" s="255">
        <f t="shared" si="3"/>
        <v>1.1770909889186894</v>
      </c>
      <c r="I10" s="254">
        <f t="shared" si="4"/>
        <v>123325</v>
      </c>
      <c r="J10" s="253">
        <f t="shared" si="5"/>
        <v>0.41456698709385448</v>
      </c>
      <c r="K10" s="247">
        <v>235494</v>
      </c>
      <c r="L10" s="255">
        <f t="shared" si="6"/>
        <v>3.2433712121212155E-2</v>
      </c>
      <c r="M10" s="254">
        <f t="shared" si="7"/>
        <v>7398</v>
      </c>
      <c r="N10" s="253">
        <f t="shared" si="8"/>
        <v>0.41193108768320907</v>
      </c>
      <c r="O10" s="247">
        <v>260897</v>
      </c>
      <c r="P10" s="255">
        <f t="shared" si="9"/>
        <v>0.10787111348909106</v>
      </c>
      <c r="Q10" s="254">
        <f t="shared" si="10"/>
        <v>25403</v>
      </c>
      <c r="R10" s="255">
        <f t="shared" si="1"/>
        <v>-1.6822366512034503E-2</v>
      </c>
      <c r="S10" s="254">
        <f t="shared" si="2"/>
        <v>-4464</v>
      </c>
      <c r="T10" s="253">
        <f>O10/$O$6</f>
        <v>0.43914439078745604</v>
      </c>
      <c r="V10" s="29"/>
      <c r="W10" s="79"/>
      <c r="AE10" s="1"/>
    </row>
    <row r="11" spans="1:31" s="4" customFormat="1" x14ac:dyDescent="0.25">
      <c r="B11" s="230" t="s">
        <v>50</v>
      </c>
      <c r="C11" s="247">
        <v>17589</v>
      </c>
      <c r="D11" s="247">
        <v>24632</v>
      </c>
      <c r="E11" s="247">
        <v>18395</v>
      </c>
      <c r="F11" s="248">
        <f t="shared" si="0"/>
        <v>5.2442817514960244E-2</v>
      </c>
      <c r="G11" s="247">
        <v>29988</v>
      </c>
      <c r="H11" s="259">
        <f t="shared" si="3"/>
        <v>0.63022560478390877</v>
      </c>
      <c r="I11" s="250">
        <f t="shared" si="4"/>
        <v>11593</v>
      </c>
      <c r="J11" s="248">
        <f t="shared" si="5"/>
        <v>5.4503519610034842E-2</v>
      </c>
      <c r="K11" s="247">
        <v>33119</v>
      </c>
      <c r="L11" s="255">
        <f t="shared" si="6"/>
        <v>0.10440843003868205</v>
      </c>
      <c r="M11" s="254">
        <f t="shared" si="7"/>
        <v>3131</v>
      </c>
      <c r="N11" s="253">
        <f t="shared" si="8"/>
        <v>5.7932455574155606E-2</v>
      </c>
      <c r="O11" s="247">
        <v>31431</v>
      </c>
      <c r="P11" s="255">
        <f t="shared" si="9"/>
        <v>-5.0967722455388165E-2</v>
      </c>
      <c r="Q11" s="254">
        <f t="shared" si="10"/>
        <v>-1688</v>
      </c>
      <c r="R11" s="255">
        <f t="shared" si="1"/>
        <v>0.78696912843254307</v>
      </c>
      <c r="S11" s="254">
        <f t="shared" si="2"/>
        <v>13842</v>
      </c>
      <c r="T11" s="253">
        <f t="shared" si="11"/>
        <v>5.2904967657123429E-2</v>
      </c>
      <c r="V11" s="29"/>
      <c r="W11" s="79"/>
      <c r="AE11" s="1"/>
    </row>
    <row r="12" spans="1:31" s="4" customFormat="1" x14ac:dyDescent="0.25">
      <c r="B12" s="230" t="s">
        <v>51</v>
      </c>
      <c r="C12" s="247">
        <v>54755</v>
      </c>
      <c r="D12" s="247">
        <v>26652</v>
      </c>
      <c r="E12" s="247">
        <v>46899</v>
      </c>
      <c r="F12" s="253">
        <f t="shared" si="0"/>
        <v>0.13370566450851429</v>
      </c>
      <c r="G12" s="247">
        <v>60065</v>
      </c>
      <c r="H12" s="255">
        <f t="shared" si="3"/>
        <v>0.28073093242926284</v>
      </c>
      <c r="I12" s="254">
        <f t="shared" si="4"/>
        <v>13166</v>
      </c>
      <c r="J12" s="253">
        <f t="shared" si="5"/>
        <v>0.10916879769830408</v>
      </c>
      <c r="K12" s="247">
        <v>75077</v>
      </c>
      <c r="L12" s="255">
        <f t="shared" si="6"/>
        <v>0.24992924331973687</v>
      </c>
      <c r="M12" s="254">
        <f t="shared" si="7"/>
        <v>15012</v>
      </c>
      <c r="N12" s="253">
        <f t="shared" si="8"/>
        <v>0.13132627697517679</v>
      </c>
      <c r="O12" s="247">
        <v>74846</v>
      </c>
      <c r="P12" s="255">
        <f t="shared" si="9"/>
        <v>-3.076841109793893E-3</v>
      </c>
      <c r="Q12" s="254">
        <f t="shared" si="10"/>
        <v>-231</v>
      </c>
      <c r="R12" s="255">
        <f t="shared" si="1"/>
        <v>0.36692539494110132</v>
      </c>
      <c r="S12" s="254">
        <f t="shared" si="2"/>
        <v>20091</v>
      </c>
      <c r="T12" s="253">
        <f t="shared" si="11"/>
        <v>0.12598152172266425</v>
      </c>
      <c r="V12" s="29"/>
      <c r="W12" s="79"/>
      <c r="AE12" s="1"/>
    </row>
    <row r="13" spans="1:31" s="4" customFormat="1" x14ac:dyDescent="0.25">
      <c r="B13" s="230" t="s">
        <v>49</v>
      </c>
      <c r="C13" s="247">
        <v>16564</v>
      </c>
      <c r="D13" s="247">
        <v>6381</v>
      </c>
      <c r="E13" s="247">
        <v>9254</v>
      </c>
      <c r="F13" s="248">
        <f t="shared" si="0"/>
        <v>2.6382486180127323E-2</v>
      </c>
      <c r="G13" s="247">
        <v>15975</v>
      </c>
      <c r="H13" s="259">
        <f t="shared" si="3"/>
        <v>0.72628052733952875</v>
      </c>
      <c r="I13" s="250">
        <f t="shared" si="4"/>
        <v>6721</v>
      </c>
      <c r="J13" s="248">
        <f t="shared" si="5"/>
        <v>2.9034738087578584E-2</v>
      </c>
      <c r="K13" s="247">
        <v>24273</v>
      </c>
      <c r="L13" s="255">
        <f t="shared" si="6"/>
        <v>0.51943661971830979</v>
      </c>
      <c r="M13" s="254">
        <f t="shared" si="7"/>
        <v>8298</v>
      </c>
      <c r="N13" s="253">
        <f t="shared" si="8"/>
        <v>4.2458845199175067E-2</v>
      </c>
      <c r="O13" s="247">
        <v>22192</v>
      </c>
      <c r="P13" s="255">
        <f t="shared" si="9"/>
        <v>-8.5733119103530653E-2</v>
      </c>
      <c r="Q13" s="254">
        <f t="shared" si="10"/>
        <v>-2081</v>
      </c>
      <c r="R13" s="255">
        <f t="shared" si="1"/>
        <v>0.33977300169041302</v>
      </c>
      <c r="S13" s="254">
        <f t="shared" si="2"/>
        <v>5628</v>
      </c>
      <c r="T13" s="253">
        <f t="shared" si="11"/>
        <v>3.7353792187549972E-2</v>
      </c>
      <c r="V13" s="29"/>
      <c r="W13" s="79"/>
      <c r="AE13" s="1"/>
    </row>
    <row r="14" spans="1:31" s="4" customFormat="1" x14ac:dyDescent="0.25">
      <c r="B14" s="230" t="s">
        <v>52</v>
      </c>
      <c r="C14" s="247">
        <v>19411</v>
      </c>
      <c r="D14" s="247">
        <v>5328</v>
      </c>
      <c r="E14" s="247">
        <v>10316</v>
      </c>
      <c r="F14" s="253">
        <f t="shared" si="0"/>
        <v>2.9410171540327799E-2</v>
      </c>
      <c r="G14" s="247">
        <v>8297</v>
      </c>
      <c r="H14" s="255">
        <f t="shared" si="3"/>
        <v>-0.19571539356339662</v>
      </c>
      <c r="I14" s="254">
        <f t="shared" si="4"/>
        <v>-2019</v>
      </c>
      <c r="J14" s="253">
        <f t="shared" si="5"/>
        <v>1.5079888695626887E-2</v>
      </c>
      <c r="K14" s="247">
        <v>10303</v>
      </c>
      <c r="L14" s="255">
        <f t="shared" si="6"/>
        <v>0.24177413522960101</v>
      </c>
      <c r="M14" s="254">
        <f t="shared" si="7"/>
        <v>2006</v>
      </c>
      <c r="N14" s="253">
        <f t="shared" si="8"/>
        <v>1.8022225604049796E-2</v>
      </c>
      <c r="O14" s="247">
        <v>9860</v>
      </c>
      <c r="P14" s="255">
        <f t="shared" si="9"/>
        <v>-4.2997185285839068E-2</v>
      </c>
      <c r="Q14" s="254">
        <f t="shared" si="10"/>
        <v>-443</v>
      </c>
      <c r="R14" s="255">
        <f t="shared" si="1"/>
        <v>-0.49204059553861212</v>
      </c>
      <c r="S14" s="254">
        <f t="shared" si="2"/>
        <v>-9551</v>
      </c>
      <c r="T14" s="253">
        <f t="shared" si="11"/>
        <v>1.6596448763934873E-2</v>
      </c>
      <c r="V14" s="29"/>
      <c r="W14" s="79"/>
      <c r="AE14" s="1"/>
    </row>
    <row r="15" spans="1:31" s="4" customFormat="1" x14ac:dyDescent="0.25">
      <c r="B15" s="230" t="s">
        <v>47</v>
      </c>
      <c r="C15" s="247">
        <v>17704</v>
      </c>
      <c r="D15" s="247">
        <v>13892</v>
      </c>
      <c r="E15" s="247">
        <v>4061</v>
      </c>
      <c r="F15" s="248">
        <f t="shared" si="0"/>
        <v>1.1577617935757192E-2</v>
      </c>
      <c r="G15" s="247">
        <v>8286</v>
      </c>
      <c r="H15" s="259">
        <f t="shared" si="3"/>
        <v>1.0403841418369861</v>
      </c>
      <c r="I15" s="250">
        <f t="shared" si="4"/>
        <v>4225</v>
      </c>
      <c r="J15" s="248">
        <f t="shared" si="5"/>
        <v>1.5059896074721512E-2</v>
      </c>
      <c r="K15" s="247">
        <v>13152</v>
      </c>
      <c r="L15" s="255">
        <f t="shared" si="6"/>
        <v>0.58725561187545261</v>
      </c>
      <c r="M15" s="254">
        <f t="shared" si="7"/>
        <v>4866</v>
      </c>
      <c r="N15" s="253">
        <f t="shared" si="8"/>
        <v>2.3005756686835188E-2</v>
      </c>
      <c r="O15" s="247">
        <v>21202</v>
      </c>
      <c r="P15" s="255">
        <f t="shared" si="9"/>
        <v>0.61207420924574207</v>
      </c>
      <c r="Q15" s="254">
        <f t="shared" si="10"/>
        <v>8050</v>
      </c>
      <c r="R15" s="255">
        <f t="shared" si="1"/>
        <v>0.19758246723904205</v>
      </c>
      <c r="S15" s="254">
        <f t="shared" si="2"/>
        <v>3498</v>
      </c>
      <c r="T15" s="253">
        <f t="shared" si="11"/>
        <v>3.5687414471901338E-2</v>
      </c>
      <c r="V15" s="29"/>
      <c r="W15" s="79"/>
      <c r="AE15" s="1"/>
    </row>
    <row r="16" spans="1:31" s="4" customFormat="1" x14ac:dyDescent="0.25">
      <c r="B16" s="230" t="s">
        <v>196</v>
      </c>
      <c r="C16" s="247">
        <f>C6-SUM(C7:C15)</f>
        <v>19547</v>
      </c>
      <c r="D16" s="247">
        <f>D6-SUM(D7:D15)</f>
        <v>31141</v>
      </c>
      <c r="E16" s="247">
        <f>E6-SUM(E7:E15)</f>
        <v>7228</v>
      </c>
      <c r="F16" s="253">
        <f t="shared" si="0"/>
        <v>2.0606506387503814E-2</v>
      </c>
      <c r="G16" s="247">
        <f>G6-SUM(G7:G15)</f>
        <v>14913</v>
      </c>
      <c r="H16" s="255">
        <f t="shared" si="3"/>
        <v>1.0632263420033206</v>
      </c>
      <c r="I16" s="254">
        <f t="shared" si="4"/>
        <v>7685</v>
      </c>
      <c r="J16" s="253">
        <f t="shared" si="5"/>
        <v>2.7104541414714207E-2</v>
      </c>
      <c r="K16" s="247">
        <f>K6-SUM(K7:K15)</f>
        <v>14556</v>
      </c>
      <c r="L16" s="255">
        <f t="shared" si="6"/>
        <v>-2.3938845302756029E-2</v>
      </c>
      <c r="M16" s="254">
        <f t="shared" si="7"/>
        <v>-357</v>
      </c>
      <c r="N16" s="253">
        <f t="shared" si="8"/>
        <v>2.5461663194462667E-2</v>
      </c>
      <c r="O16" s="247">
        <f>O6-SUM(O7:O15)</f>
        <v>17123</v>
      </c>
      <c r="P16" s="255">
        <f t="shared" si="9"/>
        <v>0.17635339378950254</v>
      </c>
      <c r="Q16" s="254">
        <f t="shared" si="10"/>
        <v>2567</v>
      </c>
      <c r="R16" s="255">
        <f t="shared" si="1"/>
        <v>-0.12400879930424102</v>
      </c>
      <c r="S16" s="254">
        <f t="shared" si="2"/>
        <v>-2424</v>
      </c>
      <c r="T16" s="253">
        <f t="shared" si="11"/>
        <v>2.8821601641466209E-2</v>
      </c>
      <c r="V16" s="29"/>
      <c r="W16" s="79"/>
      <c r="AE16" s="1"/>
    </row>
    <row r="17" spans="2:31" s="4" customFormat="1" ht="7.5" customHeight="1" x14ac:dyDescent="0.25">
      <c r="B17" s="231"/>
      <c r="C17" s="231"/>
      <c r="D17" s="231"/>
      <c r="E17" s="231"/>
      <c r="F17" s="231"/>
      <c r="G17" s="231"/>
      <c r="H17" s="231"/>
      <c r="I17" s="231"/>
      <c r="J17" s="231"/>
      <c r="K17" s="231"/>
      <c r="L17" s="231"/>
      <c r="M17" s="231"/>
      <c r="N17" s="231"/>
      <c r="O17" s="231"/>
      <c r="P17" s="231"/>
      <c r="Q17" s="231"/>
      <c r="R17" s="231"/>
      <c r="S17" s="231"/>
      <c r="T17" s="231"/>
      <c r="AE17" s="1" t="s">
        <v>175</v>
      </c>
    </row>
    <row r="18" spans="2:31" s="4" customFormat="1" x14ac:dyDescent="0.25">
      <c r="B18" s="125" t="s">
        <v>176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177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3" t="s">
        <v>178</v>
      </c>
      <c r="C42" s="263"/>
      <c r="D42" s="263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3"/>
      <c r="R42" s="263"/>
      <c r="S42" s="263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179</v>
      </c>
      <c r="O44" s="14">
        <v>2021</v>
      </c>
      <c r="P44" s="14" t="s">
        <v>179</v>
      </c>
      <c r="Q44" s="14" t="s">
        <v>180</v>
      </c>
      <c r="R44" s="14" t="s">
        <v>181</v>
      </c>
      <c r="S44" s="14" t="s">
        <v>182</v>
      </c>
      <c r="T44" s="87"/>
      <c r="AE44" s="1"/>
    </row>
    <row r="45" spans="2:31" s="4" customFormat="1" ht="18.75" hidden="1" x14ac:dyDescent="0.3">
      <c r="B45" s="219" t="s">
        <v>166</v>
      </c>
      <c r="C45" s="220"/>
      <c r="D45" s="220"/>
      <c r="E45" s="220"/>
      <c r="F45" s="220"/>
      <c r="G45" s="220"/>
      <c r="H45" s="220"/>
      <c r="I45" s="220"/>
      <c r="J45" s="220"/>
      <c r="K45" s="220">
        <v>1824653</v>
      </c>
      <c r="L45" s="220"/>
      <c r="M45" s="220"/>
      <c r="N45" s="221"/>
      <c r="O45" s="220">
        <v>2354005</v>
      </c>
      <c r="P45" s="221"/>
      <c r="Q45" s="221">
        <v>1</v>
      </c>
      <c r="R45" s="221">
        <v>0.2901110512519367</v>
      </c>
      <c r="S45" s="220">
        <v>529352</v>
      </c>
      <c r="T45" s="232"/>
      <c r="AE45" s="1"/>
    </row>
    <row r="46" spans="2:31" ht="18.75" hidden="1" x14ac:dyDescent="0.3">
      <c r="B46" s="219" t="s">
        <v>167</v>
      </c>
      <c r="C46" s="220"/>
      <c r="D46" s="220"/>
      <c r="E46" s="220"/>
      <c r="F46" s="220"/>
      <c r="G46" s="220"/>
      <c r="H46" s="220"/>
      <c r="I46" s="220"/>
      <c r="J46" s="220"/>
      <c r="K46" s="220">
        <v>603938</v>
      </c>
      <c r="L46" s="220"/>
      <c r="M46" s="220"/>
      <c r="N46" s="221">
        <v>1</v>
      </c>
      <c r="O46" s="220">
        <v>936181</v>
      </c>
      <c r="P46" s="221">
        <v>1</v>
      </c>
      <c r="Q46" s="221">
        <v>0.39769711619134201</v>
      </c>
      <c r="R46" s="221">
        <v>0.55012766211101138</v>
      </c>
      <c r="S46" s="220">
        <v>332243</v>
      </c>
      <c r="T46" s="232"/>
      <c r="AE46" s="1" t="s">
        <v>168</v>
      </c>
    </row>
    <row r="47" spans="2:31" ht="15.75" hidden="1" x14ac:dyDescent="0.25">
      <c r="B47" s="222" t="s">
        <v>100</v>
      </c>
      <c r="C47" s="223"/>
      <c r="D47" s="223"/>
      <c r="E47" s="223"/>
      <c r="F47" s="223"/>
      <c r="G47" s="223"/>
      <c r="H47" s="223"/>
      <c r="I47" s="223"/>
      <c r="J47" s="223"/>
      <c r="K47" s="223">
        <v>276550.36166633503</v>
      </c>
      <c r="L47" s="223"/>
      <c r="M47" s="223"/>
      <c r="N47" s="224">
        <v>0.45791184139155844</v>
      </c>
      <c r="O47" s="223">
        <v>430252.45635520399</v>
      </c>
      <c r="P47" s="224">
        <v>0.4595825554622493</v>
      </c>
      <c r="Q47" s="224">
        <v>0.18277465695918402</v>
      </c>
      <c r="R47" s="224">
        <v>0.55578337978930015</v>
      </c>
      <c r="S47" s="223">
        <v>153702.09468886897</v>
      </c>
      <c r="T47" s="233"/>
      <c r="AE47" s="1" t="s">
        <v>169</v>
      </c>
    </row>
    <row r="48" spans="2:31" s="4" customFormat="1" hidden="1" x14ac:dyDescent="0.25">
      <c r="B48" s="225" t="s">
        <v>103</v>
      </c>
      <c r="C48" s="226"/>
      <c r="D48" s="226"/>
      <c r="E48" s="226"/>
      <c r="F48" s="226"/>
      <c r="G48" s="226"/>
      <c r="H48" s="226"/>
      <c r="I48" s="226"/>
      <c r="J48" s="226"/>
      <c r="K48" s="226">
        <v>327387.63833385095</v>
      </c>
      <c r="L48" s="226"/>
      <c r="M48" s="226"/>
      <c r="N48" s="229">
        <v>0.54208815860874948</v>
      </c>
      <c r="O48" s="226">
        <v>505927.5436448183</v>
      </c>
      <c r="P48" s="229">
        <v>0.54041637636826456</v>
      </c>
      <c r="Q48" s="229">
        <v>0.21492203442423372</v>
      </c>
      <c r="R48" s="227">
        <v>0.54534711884540576</v>
      </c>
      <c r="S48" s="228">
        <v>178539.90531096736</v>
      </c>
      <c r="T48" s="235"/>
      <c r="AE48" s="1" t="s">
        <v>170</v>
      </c>
    </row>
    <row r="49" spans="2:31" s="4" customFormat="1" hidden="1" x14ac:dyDescent="0.25">
      <c r="B49" s="230" t="s">
        <v>171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172</v>
      </c>
    </row>
    <row r="50" spans="2:31" s="4" customFormat="1" hidden="1" x14ac:dyDescent="0.25">
      <c r="B50" s="230" t="s">
        <v>173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174</v>
      </c>
    </row>
    <row r="51" spans="2:31" s="4" customFormat="1" ht="7.5" hidden="1" customHeight="1" x14ac:dyDescent="0.25">
      <c r="B51" s="231"/>
      <c r="C51" s="231"/>
      <c r="D51" s="231"/>
      <c r="E51" s="231"/>
      <c r="F51" s="231"/>
      <c r="G51" s="231"/>
      <c r="H51" s="231"/>
      <c r="I51" s="231"/>
      <c r="J51" s="231"/>
      <c r="K51" s="231"/>
      <c r="L51" s="231"/>
      <c r="M51" s="231"/>
      <c r="N51" s="231"/>
      <c r="O51" s="231"/>
      <c r="P51" s="231"/>
      <c r="Q51" s="231"/>
      <c r="R51" s="231"/>
      <c r="S51" s="231"/>
      <c r="AE51" s="1" t="s">
        <v>175</v>
      </c>
    </row>
    <row r="52" spans="2:31" s="4" customFormat="1" hidden="1" x14ac:dyDescent="0.25">
      <c r="B52" s="281" t="s">
        <v>176</v>
      </c>
      <c r="C52" s="281"/>
      <c r="D52" s="281"/>
      <c r="E52" s="281"/>
      <c r="F52" s="281"/>
      <c r="G52" s="281"/>
      <c r="H52" s="281"/>
      <c r="I52" s="281"/>
      <c r="J52" s="281"/>
      <c r="K52" s="281"/>
      <c r="L52" s="281"/>
      <c r="M52" s="281"/>
      <c r="N52" s="281"/>
      <c r="O52" s="281"/>
      <c r="P52" s="281"/>
      <c r="Q52" s="281"/>
      <c r="R52" s="281"/>
      <c r="S52" s="281"/>
      <c r="T52" s="48"/>
      <c r="AE52" s="1" t="s">
        <v>177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28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19" t="s">
        <v>195</v>
      </c>
      <c r="C136" s="223">
        <v>632407</v>
      </c>
      <c r="D136" s="223">
        <v>248294</v>
      </c>
      <c r="E136" s="223">
        <v>384253</v>
      </c>
      <c r="F136" s="223">
        <v>593573</v>
      </c>
      <c r="G136" s="224">
        <f>F136/E136-1</f>
        <v>0.54474525898301374</v>
      </c>
      <c r="H136" s="223">
        <f>F136-E136</f>
        <v>209320</v>
      </c>
      <c r="I136" s="224">
        <f>F136/F$136</f>
        <v>1</v>
      </c>
      <c r="J136" s="223">
        <v>612478</v>
      </c>
      <c r="K136" s="224">
        <f>H136/H$136</f>
        <v>1</v>
      </c>
      <c r="L136" s="224">
        <f>J136/F136-1</f>
        <v>3.1849494501939857E-2</v>
      </c>
      <c r="M136" s="223">
        <f>J136-F136</f>
        <v>18905</v>
      </c>
      <c r="N136" s="224">
        <f>J136/C136-1</f>
        <v>-3.1512933917556274E-2</v>
      </c>
      <c r="O136" s="223">
        <f>J136-C136</f>
        <v>-19929</v>
      </c>
      <c r="Q136" s="29"/>
      <c r="R136" s="79"/>
      <c r="Z136" s="1" t="s">
        <v>168</v>
      </c>
      <c r="AE136"/>
    </row>
    <row r="137" spans="1:31" s="4" customFormat="1" x14ac:dyDescent="0.25">
      <c r="B137" s="230" t="s">
        <v>44</v>
      </c>
      <c r="C137" s="247">
        <v>109920</v>
      </c>
      <c r="D137" s="247">
        <v>49521</v>
      </c>
      <c r="E137" s="247">
        <v>120918</v>
      </c>
      <c r="F137" s="247">
        <v>120397</v>
      </c>
      <c r="G137" s="253">
        <f t="shared" ref="G137:G146" si="12">F137/E137-1</f>
        <v>-4.3087050728592979E-3</v>
      </c>
      <c r="H137" s="260">
        <f t="shared" ref="H137:H146" si="13">F137-E137</f>
        <v>-521</v>
      </c>
      <c r="I137" s="255">
        <f t="shared" ref="I137:K146" si="14">F137/F$136</f>
        <v>0.20283436072732419</v>
      </c>
      <c r="J137" s="247">
        <v>106138</v>
      </c>
      <c r="K137" s="255">
        <f t="shared" si="14"/>
        <v>-2.4890120389833748E-3</v>
      </c>
      <c r="L137" s="255">
        <f t="shared" ref="L137:L146" si="15">J137/F137-1</f>
        <v>-0.11843318355108512</v>
      </c>
      <c r="M137" s="254">
        <f t="shared" ref="M137:M146" si="16">J137-F137</f>
        <v>-14259</v>
      </c>
      <c r="N137" s="253">
        <f t="shared" ref="N137:N145" si="17">J137/C137-1</f>
        <v>-3.4406841339155725E-2</v>
      </c>
      <c r="O137" s="247">
        <f t="shared" ref="O137:O146" si="18">J137-C137</f>
        <v>-3782</v>
      </c>
      <c r="Q137" s="29"/>
      <c r="R137" s="79"/>
      <c r="Z137" s="1" t="s">
        <v>170</v>
      </c>
    </row>
    <row r="138" spans="1:31" s="4" customFormat="1" x14ac:dyDescent="0.25">
      <c r="B138" s="230" t="s">
        <v>45</v>
      </c>
      <c r="C138" s="247">
        <v>76491</v>
      </c>
      <c r="D138" s="247">
        <v>26848</v>
      </c>
      <c r="E138" s="247">
        <v>39986</v>
      </c>
      <c r="F138" s="247">
        <v>75857</v>
      </c>
      <c r="G138" s="253">
        <f t="shared" si="12"/>
        <v>0.89708898114340019</v>
      </c>
      <c r="H138" s="260">
        <f t="shared" si="13"/>
        <v>35871</v>
      </c>
      <c r="I138" s="255">
        <f t="shared" si="14"/>
        <v>0.12779725492904831</v>
      </c>
      <c r="J138" s="247">
        <v>67064</v>
      </c>
      <c r="K138" s="255">
        <f t="shared" si="14"/>
        <v>0.17136919549015861</v>
      </c>
      <c r="L138" s="255">
        <f t="shared" si="15"/>
        <v>-0.1159154725338466</v>
      </c>
      <c r="M138" s="254">
        <f t="shared" si="16"/>
        <v>-8793</v>
      </c>
      <c r="N138" s="253">
        <f t="shared" si="17"/>
        <v>-0.12324325737668484</v>
      </c>
      <c r="O138" s="247">
        <f t="shared" si="18"/>
        <v>-9427</v>
      </c>
      <c r="Q138" s="29"/>
      <c r="R138" s="79"/>
      <c r="Z138" s="1"/>
    </row>
    <row r="139" spans="1:31" s="4" customFormat="1" x14ac:dyDescent="0.25">
      <c r="B139" s="230" t="s">
        <v>46</v>
      </c>
      <c r="C139" s="247">
        <v>4565</v>
      </c>
      <c r="D139" s="247">
        <v>681</v>
      </c>
      <c r="E139" s="247">
        <v>2535</v>
      </c>
      <c r="F139" s="247">
        <v>3247</v>
      </c>
      <c r="G139" s="253">
        <f t="shared" si="12"/>
        <v>0.28086785009861925</v>
      </c>
      <c r="H139" s="261">
        <f t="shared" si="13"/>
        <v>712</v>
      </c>
      <c r="I139" s="259">
        <f t="shared" si="14"/>
        <v>5.4702622929277446E-3</v>
      </c>
      <c r="J139" s="247">
        <v>5439</v>
      </c>
      <c r="K139" s="259">
        <f t="shared" si="14"/>
        <v>3.4014905407987769E-3</v>
      </c>
      <c r="L139" s="255">
        <f t="shared" si="15"/>
        <v>0.67508469356328926</v>
      </c>
      <c r="M139" s="254">
        <f t="shared" si="16"/>
        <v>2192</v>
      </c>
      <c r="N139" s="253">
        <f t="shared" si="17"/>
        <v>0.1914567360350492</v>
      </c>
      <c r="O139" s="247">
        <f t="shared" si="18"/>
        <v>874</v>
      </c>
      <c r="Q139" s="29"/>
      <c r="R139" s="79"/>
      <c r="Z139" s="1"/>
    </row>
    <row r="140" spans="1:31" s="4" customFormat="1" x14ac:dyDescent="0.25">
      <c r="B140" s="230" t="s">
        <v>48</v>
      </c>
      <c r="C140" s="247">
        <v>284219</v>
      </c>
      <c r="D140" s="247">
        <v>74813</v>
      </c>
      <c r="E140" s="247">
        <v>114704</v>
      </c>
      <c r="F140" s="247">
        <v>244952</v>
      </c>
      <c r="G140" s="253">
        <f t="shared" si="12"/>
        <v>1.1355140186915889</v>
      </c>
      <c r="H140" s="260">
        <f t="shared" si="13"/>
        <v>130248</v>
      </c>
      <c r="I140" s="255">
        <f t="shared" si="14"/>
        <v>0.4126737570610523</v>
      </c>
      <c r="J140" s="247">
        <v>249820</v>
      </c>
      <c r="K140" s="255">
        <f t="shared" si="14"/>
        <v>0.62224345499713363</v>
      </c>
      <c r="L140" s="255">
        <f t="shared" si="15"/>
        <v>1.987328129592747E-2</v>
      </c>
      <c r="M140" s="254">
        <f t="shared" si="16"/>
        <v>4868</v>
      </c>
      <c r="N140" s="253">
        <f t="shared" si="17"/>
        <v>-0.12102991003416375</v>
      </c>
      <c r="O140" s="247">
        <f t="shared" si="18"/>
        <v>-34399</v>
      </c>
      <c r="Q140" s="29"/>
      <c r="R140" s="79"/>
      <c r="Z140" s="1"/>
    </row>
    <row r="141" spans="1:31" s="4" customFormat="1" x14ac:dyDescent="0.25">
      <c r="B141" s="230" t="s">
        <v>50</v>
      </c>
      <c r="C141" s="247">
        <v>19123</v>
      </c>
      <c r="D141" s="247">
        <v>25621</v>
      </c>
      <c r="E141" s="247">
        <v>20278</v>
      </c>
      <c r="F141" s="247">
        <v>32271</v>
      </c>
      <c r="G141" s="253">
        <f t="shared" si="12"/>
        <v>0.59142913502317773</v>
      </c>
      <c r="H141" s="261">
        <f t="shared" si="13"/>
        <v>11993</v>
      </c>
      <c r="I141" s="259">
        <f t="shared" si="14"/>
        <v>5.4367365092414917E-2</v>
      </c>
      <c r="J141" s="247">
        <v>36164</v>
      </c>
      <c r="K141" s="259">
        <f t="shared" si="14"/>
        <v>5.7295050640168162E-2</v>
      </c>
      <c r="L141" s="255">
        <f t="shared" si="15"/>
        <v>0.12063462551516846</v>
      </c>
      <c r="M141" s="254">
        <f t="shared" si="16"/>
        <v>3893</v>
      </c>
      <c r="N141" s="253">
        <f t="shared" si="17"/>
        <v>0.89112586937196037</v>
      </c>
      <c r="O141" s="247">
        <f t="shared" si="18"/>
        <v>17041</v>
      </c>
      <c r="Q141" s="29"/>
      <c r="R141" s="79"/>
      <c r="Z141" s="1"/>
    </row>
    <row r="142" spans="1:31" s="4" customFormat="1" x14ac:dyDescent="0.25">
      <c r="B142" s="230" t="s">
        <v>51</v>
      </c>
      <c r="C142" s="247">
        <v>59066</v>
      </c>
      <c r="D142" s="247">
        <v>33780</v>
      </c>
      <c r="E142" s="247">
        <v>51310</v>
      </c>
      <c r="F142" s="247">
        <v>65021</v>
      </c>
      <c r="G142" s="253">
        <f t="shared" si="12"/>
        <v>0.26721886571818354</v>
      </c>
      <c r="H142" s="260">
        <f t="shared" si="13"/>
        <v>13711</v>
      </c>
      <c r="I142" s="255">
        <f t="shared" si="14"/>
        <v>0.10954170759114717</v>
      </c>
      <c r="J142" s="247">
        <v>80309</v>
      </c>
      <c r="K142" s="255">
        <f t="shared" si="14"/>
        <v>6.5502579782151724E-2</v>
      </c>
      <c r="L142" s="255">
        <f t="shared" si="15"/>
        <v>0.23512403684963323</v>
      </c>
      <c r="M142" s="254">
        <f t="shared" si="16"/>
        <v>15288</v>
      </c>
      <c r="N142" s="253">
        <f t="shared" si="17"/>
        <v>0.3596485287644331</v>
      </c>
      <c r="O142" s="247">
        <f t="shared" si="18"/>
        <v>21243</v>
      </c>
      <c r="Q142" s="29"/>
      <c r="R142" s="79"/>
      <c r="Z142" s="1"/>
    </row>
    <row r="143" spans="1:31" s="4" customFormat="1" x14ac:dyDescent="0.25">
      <c r="B143" s="230" t="s">
        <v>49</v>
      </c>
      <c r="C143" s="247">
        <v>17966</v>
      </c>
      <c r="D143" s="247">
        <v>7339</v>
      </c>
      <c r="E143" s="247">
        <v>10731</v>
      </c>
      <c r="F143" s="247">
        <v>17520</v>
      </c>
      <c r="G143" s="253">
        <f t="shared" si="12"/>
        <v>0.63265306122448983</v>
      </c>
      <c r="H143" s="261">
        <f t="shared" si="13"/>
        <v>6789</v>
      </c>
      <c r="I143" s="259">
        <f t="shared" si="14"/>
        <v>2.951616734588669E-2</v>
      </c>
      <c r="J143" s="247">
        <v>25698</v>
      </c>
      <c r="K143" s="259">
        <f t="shared" si="14"/>
        <v>3.243359449646474E-2</v>
      </c>
      <c r="L143" s="255">
        <f t="shared" si="15"/>
        <v>0.46678082191780823</v>
      </c>
      <c r="M143" s="254">
        <f t="shared" si="16"/>
        <v>8178</v>
      </c>
      <c r="N143" s="253">
        <f t="shared" si="17"/>
        <v>0.43036847378381382</v>
      </c>
      <c r="O143" s="247">
        <f t="shared" si="18"/>
        <v>7732</v>
      </c>
      <c r="Q143" s="29"/>
      <c r="R143" s="79"/>
      <c r="Z143" s="1"/>
    </row>
    <row r="144" spans="1:31" s="4" customFormat="1" x14ac:dyDescent="0.25">
      <c r="B144" s="230" t="s">
        <v>52</v>
      </c>
      <c r="C144" s="247">
        <v>20687</v>
      </c>
      <c r="D144" s="247">
        <v>6781</v>
      </c>
      <c r="E144" s="247">
        <v>11021</v>
      </c>
      <c r="F144" s="247">
        <v>9118</v>
      </c>
      <c r="G144" s="253">
        <f t="shared" si="12"/>
        <v>-0.17267035659196084</v>
      </c>
      <c r="H144" s="260">
        <f t="shared" si="13"/>
        <v>-1903</v>
      </c>
      <c r="I144" s="255">
        <f t="shared" si="14"/>
        <v>1.536121083674628E-2</v>
      </c>
      <c r="J144" s="247">
        <v>11280</v>
      </c>
      <c r="K144" s="255">
        <f t="shared" si="14"/>
        <v>-9.0913433976686411E-3</v>
      </c>
      <c r="L144" s="255">
        <f t="shared" si="15"/>
        <v>0.23711340206185572</v>
      </c>
      <c r="M144" s="254">
        <f t="shared" si="16"/>
        <v>2162</v>
      </c>
      <c r="N144" s="253">
        <f t="shared" si="17"/>
        <v>-0.45473002368637305</v>
      </c>
      <c r="O144" s="247">
        <f t="shared" si="18"/>
        <v>-9407</v>
      </c>
      <c r="Q144" s="29"/>
      <c r="R144" s="79"/>
      <c r="Z144" s="1"/>
    </row>
    <row r="145" spans="2:31" s="4" customFormat="1" x14ac:dyDescent="0.25">
      <c r="B145" s="230" t="s">
        <v>47</v>
      </c>
      <c r="C145" s="247">
        <v>19152</v>
      </c>
      <c r="D145" s="247">
        <v>15343</v>
      </c>
      <c r="E145" s="247">
        <v>4744</v>
      </c>
      <c r="F145" s="247">
        <v>9037</v>
      </c>
      <c r="G145" s="253">
        <f t="shared" si="12"/>
        <v>0.9049325463743676</v>
      </c>
      <c r="H145" s="261">
        <f t="shared" si="13"/>
        <v>4293</v>
      </c>
      <c r="I145" s="259">
        <f t="shared" si="14"/>
        <v>1.5224749104153995E-2</v>
      </c>
      <c r="J145" s="247">
        <v>15069</v>
      </c>
      <c r="K145" s="259">
        <f t="shared" si="14"/>
        <v>2.0509268106248806E-2</v>
      </c>
      <c r="L145" s="255">
        <f t="shared" si="15"/>
        <v>0.66747814540223516</v>
      </c>
      <c r="M145" s="254">
        <f t="shared" si="16"/>
        <v>6032</v>
      </c>
      <c r="N145" s="253">
        <f t="shared" si="17"/>
        <v>-0.21318922305764409</v>
      </c>
      <c r="O145" s="247">
        <f t="shared" si="18"/>
        <v>-4083</v>
      </c>
      <c r="Q145" s="29"/>
      <c r="R145" s="79"/>
      <c r="Z145" s="1"/>
    </row>
    <row r="146" spans="2:31" s="4" customFormat="1" x14ac:dyDescent="0.25">
      <c r="B146" s="230" t="s">
        <v>196</v>
      </c>
      <c r="C146" s="247">
        <f>C136-SUM(C137:C145)</f>
        <v>21218</v>
      </c>
      <c r="D146" s="247">
        <f>D136-SUM(D137:D145)</f>
        <v>7567</v>
      </c>
      <c r="E146" s="247">
        <f>E136-SUM(E137:E145)</f>
        <v>8026</v>
      </c>
      <c r="F146" s="247">
        <f>F136-SUM(F137:F145)</f>
        <v>16153</v>
      </c>
      <c r="G146" s="253">
        <f t="shared" si="12"/>
        <v>1.012584101669574</v>
      </c>
      <c r="H146" s="260">
        <f t="shared" si="13"/>
        <v>8127</v>
      </c>
      <c r="I146" s="255">
        <f t="shared" si="14"/>
        <v>2.7213165019298383E-2</v>
      </c>
      <c r="J146" s="247">
        <f>J136-SUM(J137:J145)</f>
        <v>15497</v>
      </c>
      <c r="K146" s="255">
        <f t="shared" si="14"/>
        <v>3.8825721383527613E-2</v>
      </c>
      <c r="L146" s="255">
        <f t="shared" si="15"/>
        <v>-4.0611651086485456E-2</v>
      </c>
      <c r="M146" s="254">
        <f t="shared" si="16"/>
        <v>-656</v>
      </c>
      <c r="N146" s="253">
        <f>J146/C146-1</f>
        <v>-0.26962955980771042</v>
      </c>
      <c r="O146" s="247">
        <f t="shared" si="18"/>
        <v>-5721</v>
      </c>
      <c r="Q146" s="29"/>
      <c r="R146" s="79"/>
      <c r="Z146" s="1"/>
    </row>
    <row r="147" spans="2:31" s="4" customFormat="1" ht="7.5" customHeight="1" x14ac:dyDescent="0.25">
      <c r="B147" s="231"/>
      <c r="C147" s="231"/>
      <c r="D147" s="231"/>
      <c r="E147" s="231"/>
      <c r="F147" s="231"/>
      <c r="G147" s="231"/>
      <c r="H147" s="231"/>
      <c r="I147" s="231"/>
      <c r="J147" s="231"/>
      <c r="K147" s="231"/>
      <c r="L147" s="231"/>
      <c r="M147" s="231"/>
      <c r="N147" s="231"/>
      <c r="O147" s="231"/>
      <c r="Z147" s="1" t="s">
        <v>175</v>
      </c>
    </row>
    <row r="148" spans="2:31" s="4" customFormat="1" x14ac:dyDescent="0.25">
      <c r="B148" s="125" t="s">
        <v>176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177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D704D-CEC7-4D67-AE5F-6D87D757EBF7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198</v>
      </c>
      <c r="G1" s="218"/>
      <c r="H1" s="218"/>
      <c r="I1" s="218"/>
      <c r="K1" s="218"/>
    </row>
    <row r="3" spans="1:31" s="4" customFormat="1" ht="25.5" customHeight="1" thickBot="1" x14ac:dyDescent="0.3">
      <c r="B3" s="62" t="s">
        <v>29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36" t="s">
        <v>252</v>
      </c>
      <c r="D5" s="236" t="s">
        <v>253</v>
      </c>
      <c r="E5" s="236" t="s">
        <v>259</v>
      </c>
      <c r="F5" s="237" t="str">
        <f>CONCATENATE("%/s total Tenerife ",RIGHT(E5,4))</f>
        <v>%/s total Tenerife 2021</v>
      </c>
      <c r="G5" s="236" t="s">
        <v>254</v>
      </c>
      <c r="H5" s="237" t="str">
        <f>CONCATENATE("var. ",RIGHT(G5,2),"/",RIGHT(E5,2))</f>
        <v>var. 22/21</v>
      </c>
      <c r="I5" s="237" t="str">
        <f>CONCATENATE("dif. ",RIGHT(G5,2),"/",RIGHT(E5,2))</f>
        <v>dif. 22/21</v>
      </c>
      <c r="J5" s="237" t="str">
        <f>CONCATENATE("%/s total Tenerife ",RIGHT(G5,4))</f>
        <v>%/s total Tenerife 2022</v>
      </c>
      <c r="K5" s="236" t="s">
        <v>255</v>
      </c>
      <c r="L5" s="237" t="str">
        <f>CONCATENATE("var. ",RIGHT(K5,2),"/",RIGHT(G5,2))</f>
        <v>var. 23/22</v>
      </c>
      <c r="M5" s="237" t="str">
        <f>CONCATENATE("dif. ",RIGHT(K5,2),"/",RIGHT(G5,2))</f>
        <v>dif. 23/22</v>
      </c>
      <c r="N5" s="237" t="str">
        <f>CONCATENATE("%/s total Tenerife ",RIGHT(K5,4))</f>
        <v>%/s total Tenerife 2023</v>
      </c>
      <c r="O5" s="236" t="s">
        <v>256</v>
      </c>
      <c r="P5" s="237" t="str">
        <f>CONCATENATE("var. ",RIGHT(O5,2),"/",RIGHT(K5,2))</f>
        <v>var. 24/23</v>
      </c>
      <c r="Q5" s="237" t="str">
        <f>CONCATENATE("dif. ",RIGHT(O5,2),"/",RIGHT(K5,2))</f>
        <v>dif. 24/23</v>
      </c>
      <c r="R5" s="237" t="str">
        <f>CONCATENATE("var. ",RIGHT(O5,2),"/",RIGHT(C5,2))</f>
        <v>var. 24/19</v>
      </c>
      <c r="S5" s="237" t="str">
        <f>CONCATENATE("dif. ",RIGHT(O5,2),"/",RIGHT(C5,2))</f>
        <v>dif. 24/19</v>
      </c>
      <c r="T5" s="237" t="str">
        <f>CONCATENATE("%/s total Tenerife ",RIGHT(O5,4))</f>
        <v>%/s total Tenerife 2024</v>
      </c>
      <c r="AE5" s="1"/>
    </row>
    <row r="6" spans="1:31" ht="18.75" x14ac:dyDescent="0.3">
      <c r="A6" s="4"/>
      <c r="B6" s="219" t="s">
        <v>195</v>
      </c>
      <c r="C6" s="238">
        <v>387894</v>
      </c>
      <c r="D6" s="238">
        <v>193035</v>
      </c>
      <c r="E6" s="238">
        <v>388865</v>
      </c>
      <c r="F6" s="239">
        <f>E6/$E$6</f>
        <v>1</v>
      </c>
      <c r="G6" s="238">
        <v>397785</v>
      </c>
      <c r="H6" s="239">
        <f>G6/E6-1</f>
        <v>2.2938551939619245E-2</v>
      </c>
      <c r="I6" s="238">
        <f>G6-E6</f>
        <v>8920</v>
      </c>
      <c r="J6" s="239">
        <f>G6/$G$6</f>
        <v>1</v>
      </c>
      <c r="K6" s="238">
        <v>402907</v>
      </c>
      <c r="L6" s="239">
        <f>K6/G6-1</f>
        <v>1.2876302525233418E-2</v>
      </c>
      <c r="M6" s="238">
        <f>K6-G6</f>
        <v>5122</v>
      </c>
      <c r="N6" s="239">
        <f>K6/$K$6</f>
        <v>1</v>
      </c>
      <c r="O6" s="238">
        <v>396407</v>
      </c>
      <c r="P6" s="239">
        <f>O6/K6-1</f>
        <v>-1.6132755201572535E-2</v>
      </c>
      <c r="Q6" s="238">
        <f>O6-K6</f>
        <v>-6500</v>
      </c>
      <c r="R6" s="239">
        <f>IFERROR(O6/C6-1,"-")</f>
        <v>2.1946717402176796E-2</v>
      </c>
      <c r="S6" s="238">
        <f>O6-C6</f>
        <v>8513</v>
      </c>
      <c r="T6" s="239">
        <f>O6/$O$6</f>
        <v>1</v>
      </c>
      <c r="V6" s="29"/>
      <c r="W6" s="79"/>
      <c r="AE6" s="1" t="s">
        <v>168</v>
      </c>
    </row>
    <row r="7" spans="1:31" s="4" customFormat="1" x14ac:dyDescent="0.25">
      <c r="B7" s="230" t="s">
        <v>44</v>
      </c>
      <c r="C7" s="247">
        <v>107359</v>
      </c>
      <c r="D7" s="247">
        <v>54990</v>
      </c>
      <c r="E7" s="247">
        <v>121194</v>
      </c>
      <c r="F7" s="253">
        <f t="shared" ref="F7:F16" si="0">E7/$E$6</f>
        <v>0.3116608591670631</v>
      </c>
      <c r="G7" s="247">
        <v>82324</v>
      </c>
      <c r="H7" s="255">
        <f>G7/E7-1</f>
        <v>-0.32072544845454398</v>
      </c>
      <c r="I7" s="254">
        <f>G7-E7</f>
        <v>-38870</v>
      </c>
      <c r="J7" s="253">
        <f>G7/$G$6</f>
        <v>0.2069560189549631</v>
      </c>
      <c r="K7" s="247">
        <v>71335</v>
      </c>
      <c r="L7" s="255">
        <f>K7/G7-1</f>
        <v>-0.13348476750400851</v>
      </c>
      <c r="M7" s="254">
        <f>K7-G7</f>
        <v>-10989</v>
      </c>
      <c r="N7" s="253">
        <f>K7/$K$6</f>
        <v>0.1770507834314122</v>
      </c>
      <c r="O7" s="247">
        <v>57433</v>
      </c>
      <c r="P7" s="255">
        <f>O7/K7-1</f>
        <v>-0.19488329711922614</v>
      </c>
      <c r="Q7" s="254">
        <f>O7-K7</f>
        <v>-13902</v>
      </c>
      <c r="R7" s="255">
        <f t="shared" ref="R7:R16" si="1">IFERROR(O7/C7-1,"-")</f>
        <v>-0.46503786361646438</v>
      </c>
      <c r="S7" s="254">
        <f t="shared" ref="S7:S16" si="2">O7-C7</f>
        <v>-49926</v>
      </c>
      <c r="T7" s="253">
        <f>O7/$O$6</f>
        <v>0.14488391980969054</v>
      </c>
      <c r="V7" s="29"/>
      <c r="W7" s="79"/>
      <c r="AE7" s="1" t="s">
        <v>170</v>
      </c>
    </row>
    <row r="8" spans="1:31" s="4" customFormat="1" x14ac:dyDescent="0.25">
      <c r="B8" s="230" t="s">
        <v>45</v>
      </c>
      <c r="C8" s="247">
        <v>48354</v>
      </c>
      <c r="D8" s="247">
        <v>21989</v>
      </c>
      <c r="E8" s="247">
        <v>40831</v>
      </c>
      <c r="F8" s="253">
        <f t="shared" si="0"/>
        <v>0.10500045002764455</v>
      </c>
      <c r="G8" s="247">
        <v>46120</v>
      </c>
      <c r="H8" s="255">
        <f t="shared" ref="H8:H16" si="3">G8/E8-1</f>
        <v>0.1295339325512479</v>
      </c>
      <c r="I8" s="254">
        <f t="shared" ref="I8:I16" si="4">G8-E8</f>
        <v>5289</v>
      </c>
      <c r="J8" s="253">
        <f t="shared" ref="J8:J16" si="5">G8/$G$6</f>
        <v>0.11594202898550725</v>
      </c>
      <c r="K8" s="247">
        <v>49099</v>
      </c>
      <c r="L8" s="255">
        <f t="shared" ref="L8:L16" si="6">K8/G8-1</f>
        <v>6.4592367736340028E-2</v>
      </c>
      <c r="M8" s="254">
        <f t="shared" ref="M8:M16" si="7">K8-G8</f>
        <v>2979</v>
      </c>
      <c r="N8" s="253">
        <f t="shared" ref="N8:N16" si="8">K8/$K$6</f>
        <v>0.12186186886800179</v>
      </c>
      <c r="O8" s="247">
        <v>47505</v>
      </c>
      <c r="P8" s="255">
        <f t="shared" ref="P8:P16" si="9">O8/K8-1</f>
        <v>-3.2465019654168148E-2</v>
      </c>
      <c r="Q8" s="254">
        <f t="shared" ref="Q8:Q16" si="10">O8-K8</f>
        <v>-1594</v>
      </c>
      <c r="R8" s="255">
        <f t="shared" si="1"/>
        <v>-1.7558009678620201E-2</v>
      </c>
      <c r="S8" s="254">
        <f t="shared" si="2"/>
        <v>-849</v>
      </c>
      <c r="T8" s="253">
        <f t="shared" ref="T8:T16" si="11">O8/$O$6</f>
        <v>0.11983895339890567</v>
      </c>
      <c r="V8" s="29"/>
      <c r="W8" s="79"/>
      <c r="AE8" s="1"/>
    </row>
    <row r="9" spans="1:31" s="4" customFormat="1" x14ac:dyDescent="0.25">
      <c r="B9" s="230" t="s">
        <v>46</v>
      </c>
      <c r="C9" s="247">
        <v>5648</v>
      </c>
      <c r="D9" s="247">
        <v>1654</v>
      </c>
      <c r="E9" s="247">
        <v>2350</v>
      </c>
      <c r="F9" s="248">
        <f t="shared" si="0"/>
        <v>6.0432283697427125E-3</v>
      </c>
      <c r="G9" s="247">
        <v>2745</v>
      </c>
      <c r="H9" s="259">
        <f t="shared" si="3"/>
        <v>0.16808510638297869</v>
      </c>
      <c r="I9" s="250">
        <f t="shared" si="4"/>
        <v>395</v>
      </c>
      <c r="J9" s="248">
        <f t="shared" si="5"/>
        <v>6.900712696557185E-3</v>
      </c>
      <c r="K9" s="247">
        <v>13308</v>
      </c>
      <c r="L9" s="255">
        <f t="shared" si="6"/>
        <v>3.8480874316939895</v>
      </c>
      <c r="M9" s="254">
        <f t="shared" si="7"/>
        <v>10563</v>
      </c>
      <c r="N9" s="253">
        <f t="shared" si="8"/>
        <v>3.3029954803465815E-2</v>
      </c>
      <c r="O9" s="247">
        <v>6705</v>
      </c>
      <c r="P9" s="255">
        <f t="shared" si="9"/>
        <v>-0.49616771866546439</v>
      </c>
      <c r="Q9" s="254">
        <f t="shared" si="10"/>
        <v>-6603</v>
      </c>
      <c r="R9" s="255">
        <f t="shared" si="1"/>
        <v>0.18714589235127477</v>
      </c>
      <c r="S9" s="254">
        <f t="shared" si="2"/>
        <v>1057</v>
      </c>
      <c r="T9" s="253">
        <f t="shared" si="11"/>
        <v>1.6914433902529471E-2</v>
      </c>
      <c r="V9" s="29"/>
      <c r="W9" s="79"/>
      <c r="AE9" s="1"/>
    </row>
    <row r="10" spans="1:31" s="4" customFormat="1" x14ac:dyDescent="0.25">
      <c r="B10" s="230" t="s">
        <v>48</v>
      </c>
      <c r="C10" s="247">
        <v>67821</v>
      </c>
      <c r="D10" s="247">
        <v>22416</v>
      </c>
      <c r="E10" s="247">
        <v>60602</v>
      </c>
      <c r="F10" s="253">
        <f t="shared" si="0"/>
        <v>0.15584328751623314</v>
      </c>
      <c r="G10" s="247">
        <v>91642</v>
      </c>
      <c r="H10" s="255">
        <f t="shared" si="3"/>
        <v>0.51219431701924023</v>
      </c>
      <c r="I10" s="254">
        <f t="shared" si="4"/>
        <v>31040</v>
      </c>
      <c r="J10" s="253">
        <f t="shared" si="5"/>
        <v>0.23038073331070805</v>
      </c>
      <c r="K10" s="247">
        <v>87184</v>
      </c>
      <c r="L10" s="255">
        <f t="shared" si="6"/>
        <v>-4.8645817419960324E-2</v>
      </c>
      <c r="M10" s="254">
        <f t="shared" si="7"/>
        <v>-4458</v>
      </c>
      <c r="N10" s="253">
        <f t="shared" si="8"/>
        <v>0.21638740453752356</v>
      </c>
      <c r="O10" s="247">
        <v>100895</v>
      </c>
      <c r="P10" s="255">
        <f t="shared" si="9"/>
        <v>0.15726509451275472</v>
      </c>
      <c r="Q10" s="254">
        <f t="shared" si="10"/>
        <v>13711</v>
      </c>
      <c r="R10" s="255">
        <f t="shared" si="1"/>
        <v>0.48766606213414732</v>
      </c>
      <c r="S10" s="254">
        <f t="shared" si="2"/>
        <v>33074</v>
      </c>
      <c r="T10" s="253">
        <f>O10/$O$6</f>
        <v>0.25452375967124696</v>
      </c>
      <c r="V10" s="29"/>
      <c r="W10" s="79"/>
      <c r="AE10" s="1"/>
    </row>
    <row r="11" spans="1:31" s="4" customFormat="1" x14ac:dyDescent="0.25">
      <c r="B11" s="230" t="s">
        <v>50</v>
      </c>
      <c r="C11" s="247">
        <v>11263</v>
      </c>
      <c r="D11" s="247">
        <v>3518</v>
      </c>
      <c r="E11" s="247">
        <v>22807</v>
      </c>
      <c r="F11" s="248">
        <f t="shared" si="0"/>
        <v>5.8650174224988104E-2</v>
      </c>
      <c r="G11" s="247">
        <v>15660</v>
      </c>
      <c r="H11" s="259">
        <f t="shared" si="3"/>
        <v>-0.31336870259130967</v>
      </c>
      <c r="I11" s="250">
        <f t="shared" si="4"/>
        <v>-7147</v>
      </c>
      <c r="J11" s="248">
        <f t="shared" si="5"/>
        <v>3.9368000301670501E-2</v>
      </c>
      <c r="K11" s="247">
        <v>18852</v>
      </c>
      <c r="L11" s="255">
        <f t="shared" si="6"/>
        <v>0.20383141762452106</v>
      </c>
      <c r="M11" s="254">
        <f t="shared" si="7"/>
        <v>3192</v>
      </c>
      <c r="N11" s="253">
        <f t="shared" si="8"/>
        <v>4.6789954009237862E-2</v>
      </c>
      <c r="O11" s="247">
        <v>15407</v>
      </c>
      <c r="P11" s="255">
        <f t="shared" si="9"/>
        <v>-0.18273923191173347</v>
      </c>
      <c r="Q11" s="254">
        <f t="shared" si="10"/>
        <v>-3445</v>
      </c>
      <c r="R11" s="255">
        <f t="shared" si="1"/>
        <v>0.36793039154754514</v>
      </c>
      <c r="S11" s="254">
        <f t="shared" si="2"/>
        <v>4144</v>
      </c>
      <c r="T11" s="253">
        <f t="shared" si="11"/>
        <v>3.8866619408839904E-2</v>
      </c>
      <c r="V11" s="29"/>
      <c r="W11" s="79"/>
      <c r="AE11" s="1"/>
    </row>
    <row r="12" spans="1:31" s="4" customFormat="1" x14ac:dyDescent="0.25">
      <c r="B12" s="230" t="s">
        <v>51</v>
      </c>
      <c r="C12" s="247">
        <v>55132</v>
      </c>
      <c r="D12" s="247">
        <v>21854</v>
      </c>
      <c r="E12" s="247">
        <v>47909</v>
      </c>
      <c r="F12" s="253">
        <f t="shared" si="0"/>
        <v>0.12320213956000155</v>
      </c>
      <c r="G12" s="247">
        <v>64127</v>
      </c>
      <c r="H12" s="255">
        <f t="shared" si="3"/>
        <v>0.33851677137907288</v>
      </c>
      <c r="I12" s="254">
        <f t="shared" si="4"/>
        <v>16218</v>
      </c>
      <c r="J12" s="253">
        <f t="shared" si="5"/>
        <v>0.16121020149075505</v>
      </c>
      <c r="K12" s="247">
        <v>60904</v>
      </c>
      <c r="L12" s="255">
        <f t="shared" si="6"/>
        <v>-5.0259641024841373E-2</v>
      </c>
      <c r="M12" s="254">
        <f t="shared" si="7"/>
        <v>-3223</v>
      </c>
      <c r="N12" s="253">
        <f t="shared" si="8"/>
        <v>0.15116143427639628</v>
      </c>
      <c r="O12" s="247">
        <v>68611</v>
      </c>
      <c r="P12" s="255">
        <f t="shared" si="9"/>
        <v>0.12654341258373836</v>
      </c>
      <c r="Q12" s="254">
        <f t="shared" si="10"/>
        <v>7707</v>
      </c>
      <c r="R12" s="255">
        <f t="shared" si="1"/>
        <v>0.24448596096640784</v>
      </c>
      <c r="S12" s="254">
        <f t="shared" si="2"/>
        <v>13479</v>
      </c>
      <c r="T12" s="253">
        <f t="shared" si="11"/>
        <v>0.17308221095994772</v>
      </c>
      <c r="V12" s="29"/>
      <c r="W12" s="79"/>
      <c r="AE12" s="1"/>
    </row>
    <row r="13" spans="1:31" s="4" customFormat="1" x14ac:dyDescent="0.25">
      <c r="B13" s="230" t="s">
        <v>49</v>
      </c>
      <c r="C13" s="247">
        <v>16577</v>
      </c>
      <c r="D13" s="247">
        <v>7257</v>
      </c>
      <c r="E13" s="247">
        <v>9525</v>
      </c>
      <c r="F13" s="248">
        <f t="shared" si="0"/>
        <v>2.4494361796510357E-2</v>
      </c>
      <c r="G13" s="247">
        <v>14475</v>
      </c>
      <c r="H13" s="259">
        <f t="shared" si="3"/>
        <v>0.51968503937007871</v>
      </c>
      <c r="I13" s="250">
        <f t="shared" si="4"/>
        <v>4950</v>
      </c>
      <c r="J13" s="248">
        <f t="shared" si="5"/>
        <v>3.6389004110260567E-2</v>
      </c>
      <c r="K13" s="247">
        <v>10867</v>
      </c>
      <c r="L13" s="255">
        <f t="shared" si="6"/>
        <v>-0.24925734024179624</v>
      </c>
      <c r="M13" s="254">
        <f t="shared" si="7"/>
        <v>-3608</v>
      </c>
      <c r="N13" s="253">
        <f t="shared" si="8"/>
        <v>2.6971484734690635E-2</v>
      </c>
      <c r="O13" s="247">
        <v>10407</v>
      </c>
      <c r="P13" s="255">
        <f t="shared" si="9"/>
        <v>-4.2329989877611163E-2</v>
      </c>
      <c r="Q13" s="254">
        <f t="shared" si="10"/>
        <v>-460</v>
      </c>
      <c r="R13" s="255">
        <f t="shared" si="1"/>
        <v>-0.37220244917656997</v>
      </c>
      <c r="S13" s="254">
        <f t="shared" si="2"/>
        <v>-6170</v>
      </c>
      <c r="T13" s="253">
        <f t="shared" si="11"/>
        <v>2.6253320450950666E-2</v>
      </c>
      <c r="V13" s="29"/>
      <c r="W13" s="79"/>
      <c r="AE13" s="1"/>
    </row>
    <row r="14" spans="1:31" s="4" customFormat="1" x14ac:dyDescent="0.25">
      <c r="B14" s="230" t="s">
        <v>52</v>
      </c>
      <c r="C14" s="247">
        <v>23950</v>
      </c>
      <c r="D14" s="247">
        <v>14642</v>
      </c>
      <c r="E14" s="247">
        <v>32862</v>
      </c>
      <c r="F14" s="253">
        <f t="shared" si="0"/>
        <v>8.4507476887865973E-2</v>
      </c>
      <c r="G14" s="247">
        <v>18942</v>
      </c>
      <c r="H14" s="255">
        <f t="shared" si="3"/>
        <v>-0.42358955632645612</v>
      </c>
      <c r="I14" s="254">
        <f t="shared" si="4"/>
        <v>-13920</v>
      </c>
      <c r="J14" s="253">
        <f t="shared" si="5"/>
        <v>4.7618688487499526E-2</v>
      </c>
      <c r="K14" s="247">
        <v>19832</v>
      </c>
      <c r="L14" s="255">
        <f t="shared" si="6"/>
        <v>4.6985534790412897E-2</v>
      </c>
      <c r="M14" s="254">
        <f t="shared" si="7"/>
        <v>890</v>
      </c>
      <c r="N14" s="253">
        <f t="shared" si="8"/>
        <v>4.9222277101167264E-2</v>
      </c>
      <c r="O14" s="247">
        <v>17929</v>
      </c>
      <c r="P14" s="255">
        <f t="shared" si="9"/>
        <v>-9.5956030657523228E-2</v>
      </c>
      <c r="Q14" s="254">
        <f t="shared" si="10"/>
        <v>-1903</v>
      </c>
      <c r="R14" s="255">
        <f t="shared" si="1"/>
        <v>-0.25139874739039669</v>
      </c>
      <c r="S14" s="254">
        <f t="shared" si="2"/>
        <v>-6021</v>
      </c>
      <c r="T14" s="253">
        <f t="shared" si="11"/>
        <v>4.5228767403199234E-2</v>
      </c>
      <c r="V14" s="29"/>
      <c r="W14" s="79"/>
      <c r="AE14" s="1"/>
    </row>
    <row r="15" spans="1:31" s="4" customFormat="1" x14ac:dyDescent="0.25">
      <c r="B15" s="230" t="s">
        <v>47</v>
      </c>
      <c r="C15" s="247">
        <v>21866</v>
      </c>
      <c r="D15" s="247">
        <v>7680</v>
      </c>
      <c r="E15" s="247">
        <v>21381</v>
      </c>
      <c r="F15" s="248">
        <f t="shared" si="0"/>
        <v>5.498309181849742E-2</v>
      </c>
      <c r="G15" s="247">
        <v>23212</v>
      </c>
      <c r="H15" s="259">
        <f t="shared" si="3"/>
        <v>8.5636780318974814E-2</v>
      </c>
      <c r="I15" s="250">
        <f t="shared" si="4"/>
        <v>1831</v>
      </c>
      <c r="J15" s="248">
        <f t="shared" si="5"/>
        <v>5.8353130459921819E-2</v>
      </c>
      <c r="K15" s="247">
        <v>30252</v>
      </c>
      <c r="L15" s="255">
        <f t="shared" si="6"/>
        <v>0.30329140099948293</v>
      </c>
      <c r="M15" s="254">
        <f t="shared" si="7"/>
        <v>7040</v>
      </c>
      <c r="N15" s="253">
        <f t="shared" si="8"/>
        <v>7.5084324670457447E-2</v>
      </c>
      <c r="O15" s="247">
        <v>36093</v>
      </c>
      <c r="P15" s="255">
        <f t="shared" si="9"/>
        <v>0.19307814359381203</v>
      </c>
      <c r="Q15" s="254">
        <f t="shared" si="10"/>
        <v>5841</v>
      </c>
      <c r="R15" s="255">
        <f t="shared" si="1"/>
        <v>0.65064483673282725</v>
      </c>
      <c r="S15" s="254">
        <f t="shared" si="2"/>
        <v>14227</v>
      </c>
      <c r="T15" s="253">
        <f t="shared" si="11"/>
        <v>9.1050359857419272E-2</v>
      </c>
      <c r="V15" s="29"/>
      <c r="W15" s="79"/>
      <c r="AE15" s="1"/>
    </row>
    <row r="16" spans="1:31" s="4" customFormat="1" x14ac:dyDescent="0.25">
      <c r="B16" s="230" t="s">
        <v>196</v>
      </c>
      <c r="C16" s="247">
        <f>C6-SUM(C7:C15)</f>
        <v>29924</v>
      </c>
      <c r="D16" s="247">
        <f>D6-SUM(D7:D15)</f>
        <v>37035</v>
      </c>
      <c r="E16" s="247">
        <f>E6-SUM(E7:E15)</f>
        <v>29404</v>
      </c>
      <c r="F16" s="253">
        <f t="shared" si="0"/>
        <v>7.5614930631453081E-2</v>
      </c>
      <c r="G16" s="247">
        <f>G6-SUM(G7:G15)</f>
        <v>38538</v>
      </c>
      <c r="H16" s="255">
        <f t="shared" si="3"/>
        <v>0.31063800843422662</v>
      </c>
      <c r="I16" s="254">
        <f t="shared" si="4"/>
        <v>9134</v>
      </c>
      <c r="J16" s="253">
        <f t="shared" si="5"/>
        <v>9.6881481202156949E-2</v>
      </c>
      <c r="K16" s="247">
        <f>K6-SUM(K7:K15)</f>
        <v>41274</v>
      </c>
      <c r="L16" s="255">
        <f t="shared" si="6"/>
        <v>7.0994862213918708E-2</v>
      </c>
      <c r="M16" s="254">
        <f t="shared" si="7"/>
        <v>2736</v>
      </c>
      <c r="N16" s="253">
        <f t="shared" si="8"/>
        <v>0.10244051356764712</v>
      </c>
      <c r="O16" s="247">
        <f>O6-SUM(O7:O15)</f>
        <v>35422</v>
      </c>
      <c r="P16" s="255">
        <f t="shared" si="9"/>
        <v>-0.14178417405630661</v>
      </c>
      <c r="Q16" s="254">
        <f t="shared" si="10"/>
        <v>-5852</v>
      </c>
      <c r="R16" s="255">
        <f t="shared" si="1"/>
        <v>0.18373212137414785</v>
      </c>
      <c r="S16" s="254">
        <f t="shared" si="2"/>
        <v>5498</v>
      </c>
      <c r="T16" s="253">
        <f t="shared" si="11"/>
        <v>8.9357655137270536E-2</v>
      </c>
      <c r="V16" s="29"/>
      <c r="W16" s="79"/>
      <c r="AE16" s="1"/>
    </row>
    <row r="17" spans="2:31" s="4" customFormat="1" ht="7.5" customHeight="1" x14ac:dyDescent="0.25">
      <c r="B17" s="231"/>
      <c r="C17" s="231"/>
      <c r="D17" s="231"/>
      <c r="E17" s="231"/>
      <c r="F17" s="231"/>
      <c r="G17" s="231"/>
      <c r="H17" s="231"/>
      <c r="I17" s="231"/>
      <c r="J17" s="231"/>
      <c r="K17" s="231"/>
      <c r="L17" s="231"/>
      <c r="M17" s="231"/>
      <c r="N17" s="231"/>
      <c r="O17" s="231"/>
      <c r="P17" s="231"/>
      <c r="Q17" s="231"/>
      <c r="R17" s="231"/>
      <c r="S17" s="231"/>
      <c r="T17" s="231"/>
      <c r="AE17" s="1" t="s">
        <v>175</v>
      </c>
    </row>
    <row r="18" spans="2:31" s="4" customFormat="1" x14ac:dyDescent="0.25">
      <c r="B18" s="125" t="s">
        <v>176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177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3" t="s">
        <v>178</v>
      </c>
      <c r="C42" s="263"/>
      <c r="D42" s="263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3"/>
      <c r="R42" s="263"/>
      <c r="S42" s="263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179</v>
      </c>
      <c r="O44" s="14">
        <v>2021</v>
      </c>
      <c r="P44" s="14" t="s">
        <v>179</v>
      </c>
      <c r="Q44" s="14" t="s">
        <v>180</v>
      </c>
      <c r="R44" s="14" t="s">
        <v>181</v>
      </c>
      <c r="S44" s="14" t="s">
        <v>182</v>
      </c>
      <c r="T44" s="87"/>
      <c r="AE44" s="1"/>
    </row>
    <row r="45" spans="2:31" s="4" customFormat="1" ht="18.75" hidden="1" x14ac:dyDescent="0.3">
      <c r="B45" s="219" t="s">
        <v>166</v>
      </c>
      <c r="C45" s="220"/>
      <c r="D45" s="220"/>
      <c r="E45" s="220"/>
      <c r="F45" s="220"/>
      <c r="G45" s="220"/>
      <c r="H45" s="220"/>
      <c r="I45" s="220"/>
      <c r="J45" s="220"/>
      <c r="K45" s="220">
        <v>1824653</v>
      </c>
      <c r="L45" s="220"/>
      <c r="M45" s="220"/>
      <c r="N45" s="221"/>
      <c r="O45" s="220">
        <v>2354005</v>
      </c>
      <c r="P45" s="221"/>
      <c r="Q45" s="221">
        <v>1</v>
      </c>
      <c r="R45" s="221">
        <v>0.2901110512519367</v>
      </c>
      <c r="S45" s="220">
        <v>529352</v>
      </c>
      <c r="T45" s="232"/>
      <c r="AE45" s="1"/>
    </row>
    <row r="46" spans="2:31" ht="18.75" hidden="1" x14ac:dyDescent="0.3">
      <c r="B46" s="219" t="s">
        <v>167</v>
      </c>
      <c r="C46" s="220"/>
      <c r="D46" s="220"/>
      <c r="E46" s="220"/>
      <c r="F46" s="220"/>
      <c r="G46" s="220"/>
      <c r="H46" s="220"/>
      <c r="I46" s="220"/>
      <c r="J46" s="220"/>
      <c r="K46" s="220">
        <v>603938</v>
      </c>
      <c r="L46" s="220"/>
      <c r="M46" s="220"/>
      <c r="N46" s="221">
        <v>1</v>
      </c>
      <c r="O46" s="220">
        <v>936181</v>
      </c>
      <c r="P46" s="221">
        <v>1</v>
      </c>
      <c r="Q46" s="221">
        <v>0.39769711619134201</v>
      </c>
      <c r="R46" s="221">
        <v>0.55012766211101138</v>
      </c>
      <c r="S46" s="220">
        <v>332243</v>
      </c>
      <c r="T46" s="232"/>
      <c r="AE46" s="1" t="s">
        <v>168</v>
      </c>
    </row>
    <row r="47" spans="2:31" ht="15.75" hidden="1" x14ac:dyDescent="0.25">
      <c r="B47" s="222" t="s">
        <v>100</v>
      </c>
      <c r="C47" s="223"/>
      <c r="D47" s="223"/>
      <c r="E47" s="223"/>
      <c r="F47" s="223"/>
      <c r="G47" s="223"/>
      <c r="H47" s="223"/>
      <c r="I47" s="223"/>
      <c r="J47" s="223"/>
      <c r="K47" s="223">
        <v>276550.36166633503</v>
      </c>
      <c r="L47" s="223"/>
      <c r="M47" s="223"/>
      <c r="N47" s="224">
        <v>0.45791184139155844</v>
      </c>
      <c r="O47" s="223">
        <v>430252.45635520399</v>
      </c>
      <c r="P47" s="224">
        <v>0.4595825554622493</v>
      </c>
      <c r="Q47" s="224">
        <v>0.18277465695918402</v>
      </c>
      <c r="R47" s="224">
        <v>0.55578337978930015</v>
      </c>
      <c r="S47" s="223">
        <v>153702.09468886897</v>
      </c>
      <c r="T47" s="233"/>
      <c r="AE47" s="1" t="s">
        <v>169</v>
      </c>
    </row>
    <row r="48" spans="2:31" s="4" customFormat="1" hidden="1" x14ac:dyDescent="0.25">
      <c r="B48" s="225" t="s">
        <v>103</v>
      </c>
      <c r="C48" s="226"/>
      <c r="D48" s="226"/>
      <c r="E48" s="226"/>
      <c r="F48" s="226"/>
      <c r="G48" s="226"/>
      <c r="H48" s="226"/>
      <c r="I48" s="226"/>
      <c r="J48" s="226"/>
      <c r="K48" s="226">
        <v>327387.63833385095</v>
      </c>
      <c r="L48" s="226"/>
      <c r="M48" s="226"/>
      <c r="N48" s="229">
        <v>0.54208815860874948</v>
      </c>
      <c r="O48" s="226">
        <v>505927.5436448183</v>
      </c>
      <c r="P48" s="229">
        <v>0.54041637636826456</v>
      </c>
      <c r="Q48" s="229">
        <v>0.21492203442423372</v>
      </c>
      <c r="R48" s="227">
        <v>0.54534711884540576</v>
      </c>
      <c r="S48" s="228">
        <v>178539.90531096736</v>
      </c>
      <c r="T48" s="235"/>
      <c r="AE48" s="1" t="s">
        <v>170</v>
      </c>
    </row>
    <row r="49" spans="2:31" s="4" customFormat="1" hidden="1" x14ac:dyDescent="0.25">
      <c r="B49" s="230" t="s">
        <v>171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172</v>
      </c>
    </row>
    <row r="50" spans="2:31" s="4" customFormat="1" hidden="1" x14ac:dyDescent="0.25">
      <c r="B50" s="230" t="s">
        <v>173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174</v>
      </c>
    </row>
    <row r="51" spans="2:31" s="4" customFormat="1" ht="7.5" hidden="1" customHeight="1" x14ac:dyDescent="0.25">
      <c r="B51" s="231"/>
      <c r="C51" s="231"/>
      <c r="D51" s="231"/>
      <c r="E51" s="231"/>
      <c r="F51" s="231"/>
      <c r="G51" s="231"/>
      <c r="H51" s="231"/>
      <c r="I51" s="231"/>
      <c r="J51" s="231"/>
      <c r="K51" s="231"/>
      <c r="L51" s="231"/>
      <c r="M51" s="231"/>
      <c r="N51" s="231"/>
      <c r="O51" s="231"/>
      <c r="P51" s="231"/>
      <c r="Q51" s="231"/>
      <c r="R51" s="231"/>
      <c r="S51" s="231"/>
      <c r="AE51" s="1" t="s">
        <v>175</v>
      </c>
    </row>
    <row r="52" spans="2:31" s="4" customFormat="1" hidden="1" x14ac:dyDescent="0.25">
      <c r="B52" s="281" t="s">
        <v>176</v>
      </c>
      <c r="C52" s="281"/>
      <c r="D52" s="281"/>
      <c r="E52" s="281"/>
      <c r="F52" s="281"/>
      <c r="G52" s="281"/>
      <c r="H52" s="281"/>
      <c r="I52" s="281"/>
      <c r="J52" s="281"/>
      <c r="K52" s="281"/>
      <c r="L52" s="281"/>
      <c r="M52" s="281"/>
      <c r="N52" s="281"/>
      <c r="O52" s="281"/>
      <c r="P52" s="281"/>
      <c r="Q52" s="281"/>
      <c r="R52" s="281"/>
      <c r="S52" s="281"/>
      <c r="T52" s="48"/>
      <c r="AE52" s="1" t="s">
        <v>177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29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19" t="s">
        <v>195</v>
      </c>
      <c r="C136" s="223">
        <v>415150</v>
      </c>
      <c r="D136" s="223">
        <v>208389</v>
      </c>
      <c r="E136" s="223">
        <v>416048</v>
      </c>
      <c r="F136" s="223">
        <v>423208</v>
      </c>
      <c r="G136" s="224">
        <f>F136/E136-1</f>
        <v>1.7209552743914225E-2</v>
      </c>
      <c r="H136" s="223">
        <f>F136-E136</f>
        <v>7160</v>
      </c>
      <c r="I136" s="224">
        <f>F136/F$136</f>
        <v>1</v>
      </c>
      <c r="J136" s="223">
        <v>428791</v>
      </c>
      <c r="K136" s="224">
        <f>H136/H$136</f>
        <v>1</v>
      </c>
      <c r="L136" s="224">
        <f>J136/F136-1</f>
        <v>1.3192094667397569E-2</v>
      </c>
      <c r="M136" s="223">
        <f>J136-F136</f>
        <v>5583</v>
      </c>
      <c r="N136" s="224">
        <f>J136/C136-1</f>
        <v>3.2858003131398306E-2</v>
      </c>
      <c r="O136" s="223">
        <f>J136-C136</f>
        <v>13641</v>
      </c>
      <c r="Q136" s="29"/>
      <c r="R136" s="79"/>
      <c r="Z136" s="1" t="s">
        <v>168</v>
      </c>
      <c r="AE136"/>
    </row>
    <row r="137" spans="1:31" s="4" customFormat="1" x14ac:dyDescent="0.25">
      <c r="B137" s="230" t="s">
        <v>44</v>
      </c>
      <c r="C137" s="247">
        <v>113067</v>
      </c>
      <c r="D137" s="247">
        <v>68476</v>
      </c>
      <c r="E137" s="247">
        <v>126666</v>
      </c>
      <c r="F137" s="247">
        <v>86811</v>
      </c>
      <c r="G137" s="253">
        <f t="shared" ref="G137:G146" si="12">F137/E137-1</f>
        <v>-0.31464639287575202</v>
      </c>
      <c r="H137" s="260">
        <f t="shared" ref="H137:H146" si="13">F137-E137</f>
        <v>-39855</v>
      </c>
      <c r="I137" s="255">
        <f t="shared" ref="I137:K146" si="14">F137/F$136</f>
        <v>0.20512608457307044</v>
      </c>
      <c r="J137" s="247">
        <v>75374</v>
      </c>
      <c r="K137" s="255">
        <f t="shared" si="14"/>
        <v>-5.5663407821229054</v>
      </c>
      <c r="L137" s="255">
        <f t="shared" ref="L137:L146" si="15">J137/F137-1</f>
        <v>-0.13174597689232936</v>
      </c>
      <c r="M137" s="254">
        <f t="shared" ref="M137:M146" si="16">J137-F137</f>
        <v>-11437</v>
      </c>
      <c r="N137" s="253">
        <f t="shared" ref="N137:N146" si="17">J137/C137-1</f>
        <v>-0.33336871058752771</v>
      </c>
      <c r="O137" s="247">
        <f t="shared" ref="O137:O146" si="18">J137-C137</f>
        <v>-37693</v>
      </c>
      <c r="Q137" s="29"/>
      <c r="R137" s="79"/>
      <c r="Z137" s="1" t="s">
        <v>170</v>
      </c>
    </row>
    <row r="138" spans="1:31" s="4" customFormat="1" x14ac:dyDescent="0.25">
      <c r="B138" s="230" t="s">
        <v>45</v>
      </c>
      <c r="C138" s="247">
        <v>51328</v>
      </c>
      <c r="D138" s="247">
        <v>24912</v>
      </c>
      <c r="E138" s="247">
        <v>43482</v>
      </c>
      <c r="F138" s="247">
        <v>48094</v>
      </c>
      <c r="G138" s="253">
        <f t="shared" si="12"/>
        <v>0.10606687824847061</v>
      </c>
      <c r="H138" s="260">
        <f t="shared" si="13"/>
        <v>4612</v>
      </c>
      <c r="I138" s="255">
        <f t="shared" si="14"/>
        <v>0.11364151906391183</v>
      </c>
      <c r="J138" s="247">
        <v>51902</v>
      </c>
      <c r="K138" s="255">
        <f t="shared" si="14"/>
        <v>0.64413407821229052</v>
      </c>
      <c r="L138" s="255">
        <f t="shared" si="15"/>
        <v>7.9178275876408799E-2</v>
      </c>
      <c r="M138" s="254">
        <f t="shared" si="16"/>
        <v>3808</v>
      </c>
      <c r="N138" s="253">
        <f t="shared" si="17"/>
        <v>1.118298004987528E-2</v>
      </c>
      <c r="O138" s="247">
        <f t="shared" si="18"/>
        <v>574</v>
      </c>
      <c r="Q138" s="29"/>
      <c r="R138" s="79"/>
      <c r="Z138" s="1"/>
    </row>
    <row r="139" spans="1:31" s="4" customFormat="1" x14ac:dyDescent="0.25">
      <c r="B139" s="230" t="s">
        <v>46</v>
      </c>
      <c r="C139" s="247">
        <v>5944</v>
      </c>
      <c r="D139" s="247">
        <v>1658</v>
      </c>
      <c r="E139" s="247">
        <v>2415</v>
      </c>
      <c r="F139" s="247">
        <v>3515</v>
      </c>
      <c r="G139" s="253">
        <f t="shared" si="12"/>
        <v>0.45548654244306408</v>
      </c>
      <c r="H139" s="261">
        <f t="shared" si="13"/>
        <v>1100</v>
      </c>
      <c r="I139" s="259">
        <f t="shared" si="14"/>
        <v>8.3056085896296861E-3</v>
      </c>
      <c r="J139" s="247">
        <v>14811</v>
      </c>
      <c r="K139" s="259">
        <f t="shared" si="14"/>
        <v>0.15363128491620112</v>
      </c>
      <c r="L139" s="255">
        <f t="shared" si="15"/>
        <v>3.2136557610241825</v>
      </c>
      <c r="M139" s="254">
        <f t="shared" si="16"/>
        <v>11296</v>
      </c>
      <c r="N139" s="253">
        <f t="shared" si="17"/>
        <v>1.4917563930013458</v>
      </c>
      <c r="O139" s="247">
        <f t="shared" si="18"/>
        <v>8867</v>
      </c>
      <c r="Q139" s="29"/>
      <c r="R139" s="79"/>
      <c r="Z139" s="1"/>
    </row>
    <row r="140" spans="1:31" s="4" customFormat="1" x14ac:dyDescent="0.25">
      <c r="B140" s="230" t="s">
        <v>48</v>
      </c>
      <c r="C140" s="247">
        <v>72064</v>
      </c>
      <c r="D140" s="247">
        <v>28320</v>
      </c>
      <c r="E140" s="247">
        <v>66989</v>
      </c>
      <c r="F140" s="247">
        <v>97391</v>
      </c>
      <c r="G140" s="253">
        <f t="shared" si="12"/>
        <v>0.45383570436937415</v>
      </c>
      <c r="H140" s="260">
        <f t="shared" si="13"/>
        <v>30402</v>
      </c>
      <c r="I140" s="255">
        <f t="shared" si="14"/>
        <v>0.23012561199221188</v>
      </c>
      <c r="J140" s="247">
        <v>92103</v>
      </c>
      <c r="K140" s="255">
        <f t="shared" si="14"/>
        <v>4.2460893854748605</v>
      </c>
      <c r="L140" s="255">
        <f t="shared" si="15"/>
        <v>-5.4296598248298134E-2</v>
      </c>
      <c r="M140" s="254">
        <f t="shared" si="16"/>
        <v>-5288</v>
      </c>
      <c r="N140" s="253">
        <f t="shared" si="17"/>
        <v>0.27807226909413862</v>
      </c>
      <c r="O140" s="247">
        <f t="shared" si="18"/>
        <v>20039</v>
      </c>
      <c r="Q140" s="29"/>
      <c r="R140" s="79"/>
      <c r="Z140" s="1"/>
    </row>
    <row r="141" spans="1:31" s="4" customFormat="1" x14ac:dyDescent="0.25">
      <c r="B141" s="230" t="s">
        <v>50</v>
      </c>
      <c r="C141" s="247">
        <v>11886</v>
      </c>
      <c r="D141" s="247">
        <v>4963</v>
      </c>
      <c r="E141" s="247">
        <v>24120</v>
      </c>
      <c r="F141" s="247">
        <v>16359</v>
      </c>
      <c r="G141" s="253">
        <f t="shared" si="12"/>
        <v>-0.32176616915422884</v>
      </c>
      <c r="H141" s="261">
        <f t="shared" si="13"/>
        <v>-7761</v>
      </c>
      <c r="I141" s="259">
        <f t="shared" si="14"/>
        <v>3.8654751327952215E-2</v>
      </c>
      <c r="J141" s="247">
        <v>19520</v>
      </c>
      <c r="K141" s="259">
        <f t="shared" si="14"/>
        <v>-1.0839385474860335</v>
      </c>
      <c r="L141" s="255">
        <f t="shared" si="15"/>
        <v>0.19322696986368371</v>
      </c>
      <c r="M141" s="254">
        <f t="shared" si="16"/>
        <v>3161</v>
      </c>
      <c r="N141" s="253">
        <f t="shared" si="17"/>
        <v>0.64226821470637718</v>
      </c>
      <c r="O141" s="247">
        <f t="shared" si="18"/>
        <v>7634</v>
      </c>
      <c r="Q141" s="29"/>
      <c r="R141" s="79"/>
      <c r="Z141" s="1"/>
    </row>
    <row r="142" spans="1:31" s="4" customFormat="1" x14ac:dyDescent="0.25">
      <c r="B142" s="230" t="s">
        <v>51</v>
      </c>
      <c r="C142" s="247">
        <v>61076</v>
      </c>
      <c r="D142" s="247">
        <v>27791</v>
      </c>
      <c r="E142" s="247">
        <v>53247</v>
      </c>
      <c r="F142" s="247">
        <v>69865</v>
      </c>
      <c r="G142" s="253">
        <f t="shared" si="12"/>
        <v>0.31209270005821921</v>
      </c>
      <c r="H142" s="260">
        <f t="shared" si="13"/>
        <v>16618</v>
      </c>
      <c r="I142" s="255">
        <f t="shared" si="14"/>
        <v>0.16508430842517155</v>
      </c>
      <c r="J142" s="247">
        <v>66121</v>
      </c>
      <c r="K142" s="255">
        <f t="shared" si="14"/>
        <v>2.3209497206703911</v>
      </c>
      <c r="L142" s="255">
        <f t="shared" si="15"/>
        <v>-5.3589064624633198E-2</v>
      </c>
      <c r="M142" s="254">
        <f t="shared" si="16"/>
        <v>-3744</v>
      </c>
      <c r="N142" s="253">
        <f t="shared" si="17"/>
        <v>8.2602004060514878E-2</v>
      </c>
      <c r="O142" s="247">
        <f t="shared" si="18"/>
        <v>5045</v>
      </c>
      <c r="Q142" s="29"/>
      <c r="R142" s="79"/>
      <c r="Z142" s="1"/>
    </row>
    <row r="143" spans="1:31" s="4" customFormat="1" x14ac:dyDescent="0.25">
      <c r="B143" s="230" t="s">
        <v>49</v>
      </c>
      <c r="C143" s="247">
        <v>19153</v>
      </c>
      <c r="D143" s="247">
        <v>8684</v>
      </c>
      <c r="E143" s="247">
        <v>11001</v>
      </c>
      <c r="F143" s="247">
        <v>16289</v>
      </c>
      <c r="G143" s="253">
        <f t="shared" si="12"/>
        <v>0.48068357422052532</v>
      </c>
      <c r="H143" s="261">
        <f t="shared" si="13"/>
        <v>5288</v>
      </c>
      <c r="I143" s="259">
        <f t="shared" si="14"/>
        <v>3.8489348027447495E-2</v>
      </c>
      <c r="J143" s="247">
        <v>12024</v>
      </c>
      <c r="K143" s="259">
        <f t="shared" si="14"/>
        <v>0.73854748603351961</v>
      </c>
      <c r="L143" s="255">
        <f t="shared" si="15"/>
        <v>-0.261833138928111</v>
      </c>
      <c r="M143" s="254">
        <f t="shared" si="16"/>
        <v>-4265</v>
      </c>
      <c r="N143" s="253">
        <f t="shared" si="17"/>
        <v>-0.37221323030334674</v>
      </c>
      <c r="O143" s="247">
        <f t="shared" si="18"/>
        <v>-7129</v>
      </c>
      <c r="Q143" s="29"/>
      <c r="R143" s="79"/>
      <c r="Z143" s="1"/>
    </row>
    <row r="144" spans="1:31" s="4" customFormat="1" x14ac:dyDescent="0.25">
      <c r="B144" s="230" t="s">
        <v>52</v>
      </c>
      <c r="C144" s="247">
        <v>24890</v>
      </c>
      <c r="D144" s="247">
        <v>20058</v>
      </c>
      <c r="E144" s="247">
        <v>34195</v>
      </c>
      <c r="F144" s="247">
        <v>19943</v>
      </c>
      <c r="G144" s="253">
        <f t="shared" si="12"/>
        <v>-0.41678607983623339</v>
      </c>
      <c r="H144" s="260">
        <f t="shared" si="13"/>
        <v>-14252</v>
      </c>
      <c r="I144" s="255">
        <f t="shared" si="14"/>
        <v>4.7123400313793688E-2</v>
      </c>
      <c r="J144" s="247">
        <v>20738</v>
      </c>
      <c r="K144" s="255">
        <f t="shared" si="14"/>
        <v>-1.9905027932960895</v>
      </c>
      <c r="L144" s="255">
        <f t="shared" si="15"/>
        <v>3.9863611292182632E-2</v>
      </c>
      <c r="M144" s="254">
        <f t="shared" si="16"/>
        <v>795</v>
      </c>
      <c r="N144" s="253">
        <f t="shared" si="17"/>
        <v>-0.16681398151868221</v>
      </c>
      <c r="O144" s="247">
        <f t="shared" si="18"/>
        <v>-4152</v>
      </c>
      <c r="Q144" s="29"/>
      <c r="R144" s="79"/>
      <c r="Z144" s="1"/>
    </row>
    <row r="145" spans="2:31" s="4" customFormat="1" x14ac:dyDescent="0.25">
      <c r="B145" s="230" t="s">
        <v>47</v>
      </c>
      <c r="C145" s="247">
        <v>22752</v>
      </c>
      <c r="D145" s="247">
        <v>8930</v>
      </c>
      <c r="E145" s="247">
        <v>21567</v>
      </c>
      <c r="F145" s="247">
        <v>23338</v>
      </c>
      <c r="G145" s="253">
        <f t="shared" si="12"/>
        <v>8.2116196040246781E-2</v>
      </c>
      <c r="H145" s="261">
        <f t="shared" si="13"/>
        <v>1771</v>
      </c>
      <c r="I145" s="259">
        <f t="shared" si="14"/>
        <v>5.5145460388272435E-2</v>
      </c>
      <c r="J145" s="247">
        <v>31999</v>
      </c>
      <c r="K145" s="259">
        <f t="shared" si="14"/>
        <v>0.24734636871508381</v>
      </c>
      <c r="L145" s="255">
        <f t="shared" si="15"/>
        <v>0.37111149198731685</v>
      </c>
      <c r="M145" s="254">
        <f t="shared" si="16"/>
        <v>8661</v>
      </c>
      <c r="N145" s="253">
        <f t="shared" si="17"/>
        <v>0.40642580872011247</v>
      </c>
      <c r="O145" s="247">
        <f t="shared" si="18"/>
        <v>9247</v>
      </c>
      <c r="Q145" s="29"/>
      <c r="R145" s="79"/>
      <c r="Z145" s="1"/>
    </row>
    <row r="146" spans="2:31" s="4" customFormat="1" x14ac:dyDescent="0.25">
      <c r="B146" s="230" t="s">
        <v>196</v>
      </c>
      <c r="C146" s="247">
        <f>C136-SUM(C137:C145)</f>
        <v>32990</v>
      </c>
      <c r="D146" s="247">
        <f>D136-SUM(D137:D145)</f>
        <v>14597</v>
      </c>
      <c r="E146" s="247">
        <f>E136-SUM(E137:E145)</f>
        <v>32366</v>
      </c>
      <c r="F146" s="247">
        <f>F136-SUM(F137:F145)</f>
        <v>41603</v>
      </c>
      <c r="G146" s="253">
        <f t="shared" si="12"/>
        <v>0.28539207810665523</v>
      </c>
      <c r="H146" s="260">
        <f t="shared" si="13"/>
        <v>9237</v>
      </c>
      <c r="I146" s="255">
        <f t="shared" si="14"/>
        <v>9.8303907298538787E-2</v>
      </c>
      <c r="J146" s="247">
        <f>J136-SUM(J137:J145)</f>
        <v>44199</v>
      </c>
      <c r="K146" s="255">
        <f t="shared" si="14"/>
        <v>1.2900837988826817</v>
      </c>
      <c r="L146" s="255">
        <f t="shared" si="15"/>
        <v>6.2399346200995076E-2</v>
      </c>
      <c r="M146" s="254">
        <f t="shared" si="16"/>
        <v>2596</v>
      </c>
      <c r="N146" s="253">
        <f t="shared" si="17"/>
        <v>0.33976962715974546</v>
      </c>
      <c r="O146" s="247">
        <f t="shared" si="18"/>
        <v>11209</v>
      </c>
      <c r="Q146" s="29"/>
      <c r="R146" s="79"/>
      <c r="Z146" s="1"/>
    </row>
    <row r="147" spans="2:31" s="4" customFormat="1" ht="7.5" customHeight="1" x14ac:dyDescent="0.25">
      <c r="B147" s="231"/>
      <c r="C147" s="231"/>
      <c r="D147" s="231"/>
      <c r="E147" s="231"/>
      <c r="F147" s="231"/>
      <c r="G147" s="231"/>
      <c r="H147" s="231"/>
      <c r="I147" s="231"/>
      <c r="J147" s="231"/>
      <c r="K147" s="231"/>
      <c r="L147" s="231"/>
      <c r="M147" s="231"/>
      <c r="N147" s="231"/>
      <c r="O147" s="231"/>
      <c r="Z147" s="1" t="s">
        <v>175</v>
      </c>
    </row>
    <row r="148" spans="2:31" s="4" customFormat="1" x14ac:dyDescent="0.25">
      <c r="B148" s="125" t="s">
        <v>176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177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4F19A5-931E-4CDA-99C7-0F7F2C6E6DA8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3" t="s">
        <v>300</v>
      </c>
      <c r="C4" s="263"/>
      <c r="D4" s="263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88" t="s">
        <v>199</v>
      </c>
      <c r="D6" s="289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1041269</v>
      </c>
      <c r="D8" s="116">
        <f t="shared" ref="D8:D20" si="0">C8/C9-1</f>
        <v>2.4083848931087504E-2</v>
      </c>
    </row>
    <row r="9" spans="1:5" x14ac:dyDescent="0.25">
      <c r="A9" s="1"/>
      <c r="B9" s="114">
        <v>2022</v>
      </c>
      <c r="C9" s="115">
        <v>1016781</v>
      </c>
      <c r="D9" s="116">
        <f t="shared" si="0"/>
        <v>0.27049822504282761</v>
      </c>
    </row>
    <row r="10" spans="1:5" x14ac:dyDescent="0.25">
      <c r="A10" s="1"/>
      <c r="B10" s="114">
        <v>2021</v>
      </c>
      <c r="C10" s="115">
        <v>800301</v>
      </c>
      <c r="D10" s="116">
        <f t="shared" si="0"/>
        <v>0.75242126376501872</v>
      </c>
    </row>
    <row r="11" spans="1:5" x14ac:dyDescent="0.25">
      <c r="A11" s="1" t="s">
        <v>72</v>
      </c>
      <c r="B11" s="114">
        <v>2020</v>
      </c>
      <c r="C11" s="115">
        <v>456683</v>
      </c>
      <c r="D11" s="116">
        <f t="shared" si="0"/>
        <v>-0.5640494980225419</v>
      </c>
    </row>
    <row r="12" spans="1:5" x14ac:dyDescent="0.25">
      <c r="A12" s="1" t="s">
        <v>74</v>
      </c>
      <c r="B12" s="114">
        <v>2019</v>
      </c>
      <c r="C12" s="115">
        <v>1047557</v>
      </c>
      <c r="D12" s="116">
        <f t="shared" si="0"/>
        <v>1.8337832570067158E-2</v>
      </c>
    </row>
    <row r="13" spans="1:5" x14ac:dyDescent="0.25">
      <c r="A13" s="1" t="s">
        <v>76</v>
      </c>
      <c r="B13" s="114">
        <v>2018</v>
      </c>
      <c r="C13" s="115">
        <v>1028693</v>
      </c>
      <c r="D13" s="116">
        <f t="shared" si="0"/>
        <v>5.9228437393170408E-2</v>
      </c>
    </row>
    <row r="14" spans="1:5" x14ac:dyDescent="0.25">
      <c r="A14" s="1" t="s">
        <v>78</v>
      </c>
      <c r="B14" s="114">
        <v>2017</v>
      </c>
      <c r="C14" s="115">
        <v>971172</v>
      </c>
      <c r="D14" s="116">
        <f>C14/C15-1</f>
        <v>7.945898148032926E-3</v>
      </c>
    </row>
    <row r="15" spans="1:5" x14ac:dyDescent="0.25">
      <c r="A15" s="1" t="s">
        <v>80</v>
      </c>
      <c r="B15" s="114">
        <v>2016</v>
      </c>
      <c r="C15" s="115">
        <v>963516</v>
      </c>
      <c r="D15" s="116">
        <f>C15/C16-1</f>
        <v>2.6852246568334959E-2</v>
      </c>
    </row>
    <row r="16" spans="1:5" x14ac:dyDescent="0.25">
      <c r="A16" s="1" t="s">
        <v>82</v>
      </c>
      <c r="B16" s="114">
        <v>2015</v>
      </c>
      <c r="C16" s="115">
        <v>938320</v>
      </c>
      <c r="D16" s="116">
        <f t="shared" si="0"/>
        <v>3.0851989557787451E-3</v>
      </c>
    </row>
    <row r="17" spans="1:4" x14ac:dyDescent="0.25">
      <c r="A17" s="1" t="s">
        <v>84</v>
      </c>
      <c r="B17" s="114">
        <v>2014</v>
      </c>
      <c r="C17" s="115">
        <v>935434</v>
      </c>
      <c r="D17" s="116">
        <f t="shared" si="0"/>
        <v>-2.6347206912954224E-2</v>
      </c>
    </row>
    <row r="18" spans="1:4" x14ac:dyDescent="0.25">
      <c r="A18" s="1" t="s">
        <v>86</v>
      </c>
      <c r="B18" s="114">
        <v>2013</v>
      </c>
      <c r="C18" s="115">
        <v>960747</v>
      </c>
      <c r="D18" s="116">
        <f t="shared" si="0"/>
        <v>-2.0906750694513754E-2</v>
      </c>
    </row>
    <row r="19" spans="1:4" x14ac:dyDescent="0.25">
      <c r="A19" s="1" t="s">
        <v>88</v>
      </c>
      <c r="B19" s="114">
        <v>2012</v>
      </c>
      <c r="C19" s="115">
        <v>981262</v>
      </c>
      <c r="D19" s="116">
        <f>C19/C20-1</f>
        <v>-6.5069419830861785E-2</v>
      </c>
    </row>
    <row r="20" spans="1:4" x14ac:dyDescent="0.25">
      <c r="A20" s="1" t="s">
        <v>90</v>
      </c>
      <c r="B20" s="114">
        <v>2011</v>
      </c>
      <c r="C20" s="115">
        <v>1049556</v>
      </c>
      <c r="D20" s="116">
        <f t="shared" si="0"/>
        <v>-0.1178659799359888</v>
      </c>
    </row>
    <row r="21" spans="1:4" x14ac:dyDescent="0.25">
      <c r="A21" s="1" t="s">
        <v>92</v>
      </c>
      <c r="B21" s="114">
        <v>2010</v>
      </c>
      <c r="C21" s="115">
        <v>1189792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14BB54-7649-4F85-897E-CBBBA9A3674F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3" t="s">
        <v>301</v>
      </c>
      <c r="C4" s="263"/>
      <c r="D4" s="263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88" t="s">
        <v>200</v>
      </c>
      <c r="D6" s="289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5439</v>
      </c>
      <c r="D8" s="116">
        <f t="shared" ref="D8:D20" si="0">C8/C9-1</f>
        <v>0.67508469356328926</v>
      </c>
    </row>
    <row r="9" spans="1:5" x14ac:dyDescent="0.25">
      <c r="A9" s="1"/>
      <c r="B9" s="114">
        <v>2022</v>
      </c>
      <c r="C9" s="115">
        <v>3247</v>
      </c>
      <c r="D9" s="116">
        <f t="shared" si="0"/>
        <v>0.28086785009861925</v>
      </c>
    </row>
    <row r="10" spans="1:5" x14ac:dyDescent="0.25">
      <c r="A10" s="1"/>
      <c r="B10" s="114">
        <v>2021</v>
      </c>
      <c r="C10" s="115">
        <v>2535</v>
      </c>
      <c r="D10" s="116">
        <f t="shared" si="0"/>
        <v>2.7224669603524227</v>
      </c>
    </row>
    <row r="11" spans="1:5" x14ac:dyDescent="0.25">
      <c r="A11" s="1" t="s">
        <v>72</v>
      </c>
      <c r="B11" s="114">
        <v>2020</v>
      </c>
      <c r="C11" s="115">
        <v>681</v>
      </c>
      <c r="D11" s="116">
        <f t="shared" si="0"/>
        <v>-0.85082146768893763</v>
      </c>
    </row>
    <row r="12" spans="1:5" x14ac:dyDescent="0.25">
      <c r="A12" s="1" t="s">
        <v>74</v>
      </c>
      <c r="B12" s="114">
        <v>2019</v>
      </c>
      <c r="C12" s="115">
        <v>4565</v>
      </c>
      <c r="D12" s="116">
        <f t="shared" si="0"/>
        <v>4.0337283500455845E-2</v>
      </c>
    </row>
    <row r="13" spans="1:5" x14ac:dyDescent="0.25">
      <c r="A13" s="1" t="s">
        <v>76</v>
      </c>
      <c r="B13" s="114">
        <v>2018</v>
      </c>
      <c r="C13" s="115">
        <v>4388</v>
      </c>
      <c r="D13" s="116">
        <f t="shared" si="0"/>
        <v>0.13267940113577703</v>
      </c>
    </row>
    <row r="14" spans="1:5" x14ac:dyDescent="0.25">
      <c r="A14" s="1" t="s">
        <v>78</v>
      </c>
      <c r="B14" s="114">
        <v>2017</v>
      </c>
      <c r="C14" s="115">
        <v>3874</v>
      </c>
      <c r="D14" s="116">
        <f>C14/C15-1</f>
        <v>-7.0760374190453335E-2</v>
      </c>
    </row>
    <row r="15" spans="1:5" x14ac:dyDescent="0.25">
      <c r="A15" s="1" t="s">
        <v>80</v>
      </c>
      <c r="B15" s="114">
        <v>2016</v>
      </c>
      <c r="C15" s="115">
        <v>4169</v>
      </c>
      <c r="D15" s="116">
        <f>C15/C16-1</f>
        <v>9.2505241090146795E-2</v>
      </c>
    </row>
    <row r="16" spans="1:5" x14ac:dyDescent="0.25">
      <c r="A16" s="1" t="s">
        <v>82</v>
      </c>
      <c r="B16" s="114">
        <v>2015</v>
      </c>
      <c r="C16" s="115">
        <v>3816</v>
      </c>
      <c r="D16" s="116">
        <f t="shared" si="0"/>
        <v>-0.32745858301022202</v>
      </c>
    </row>
    <row r="17" spans="1:4" x14ac:dyDescent="0.25">
      <c r="A17" s="1" t="s">
        <v>84</v>
      </c>
      <c r="B17" s="114">
        <v>2014</v>
      </c>
      <c r="C17" s="115">
        <v>5674</v>
      </c>
      <c r="D17" s="116">
        <f t="shared" si="0"/>
        <v>0.91559756920999336</v>
      </c>
    </row>
    <row r="18" spans="1:4" x14ac:dyDescent="0.25">
      <c r="A18" s="1" t="s">
        <v>86</v>
      </c>
      <c r="B18" s="114">
        <v>2013</v>
      </c>
      <c r="C18" s="115">
        <v>2962</v>
      </c>
      <c r="D18" s="116">
        <f t="shared" si="0"/>
        <v>-0.27703197461557239</v>
      </c>
    </row>
    <row r="19" spans="1:4" x14ac:dyDescent="0.25">
      <c r="A19" s="1" t="s">
        <v>88</v>
      </c>
      <c r="B19" s="114">
        <v>2012</v>
      </c>
      <c r="C19" s="115">
        <v>4097</v>
      </c>
      <c r="D19" s="116">
        <f>C19/C20-1</f>
        <v>0.12031719989062073</v>
      </c>
    </row>
    <row r="20" spans="1:4" x14ac:dyDescent="0.25">
      <c r="A20" s="1" t="s">
        <v>90</v>
      </c>
      <c r="B20" s="114">
        <v>2011</v>
      </c>
      <c r="C20" s="115">
        <v>3657</v>
      </c>
      <c r="D20" s="116">
        <f t="shared" si="0"/>
        <v>-0.12616487455197134</v>
      </c>
    </row>
    <row r="21" spans="1:4" x14ac:dyDescent="0.25">
      <c r="A21" s="1" t="s">
        <v>92</v>
      </c>
      <c r="B21" s="114">
        <v>2010</v>
      </c>
      <c r="C21" s="115">
        <v>4185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EF5C60-EA12-421E-9264-B709513D0B6B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3" t="s">
        <v>302</v>
      </c>
      <c r="C4" s="263"/>
      <c r="D4" s="263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88" t="s">
        <v>201</v>
      </c>
      <c r="D6" s="289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14811</v>
      </c>
      <c r="D8" s="116">
        <f t="shared" ref="D8:D20" si="0">C8/C9-1</f>
        <v>3.2136557610241825</v>
      </c>
    </row>
    <row r="9" spans="1:5" x14ac:dyDescent="0.25">
      <c r="A9" s="1"/>
      <c r="B9" s="114">
        <v>2022</v>
      </c>
      <c r="C9" s="115">
        <v>3515</v>
      </c>
      <c r="D9" s="116">
        <f t="shared" si="0"/>
        <v>0.45548654244306408</v>
      </c>
    </row>
    <row r="10" spans="1:5" x14ac:dyDescent="0.25">
      <c r="A10" s="1"/>
      <c r="B10" s="114">
        <v>2021</v>
      </c>
      <c r="C10" s="115">
        <v>2415</v>
      </c>
      <c r="D10" s="116">
        <f t="shared" si="0"/>
        <v>0.45657418576598308</v>
      </c>
    </row>
    <row r="11" spans="1:5" x14ac:dyDescent="0.25">
      <c r="A11" s="1" t="s">
        <v>72</v>
      </c>
      <c r="B11" s="114">
        <v>2020</v>
      </c>
      <c r="C11" s="115">
        <v>1658</v>
      </c>
      <c r="D11" s="116">
        <f t="shared" si="0"/>
        <v>-0.72106325706594887</v>
      </c>
    </row>
    <row r="12" spans="1:5" x14ac:dyDescent="0.25">
      <c r="A12" s="1" t="s">
        <v>74</v>
      </c>
      <c r="B12" s="114">
        <v>2019</v>
      </c>
      <c r="C12" s="115">
        <v>5944</v>
      </c>
      <c r="D12" s="116">
        <f t="shared" si="0"/>
        <v>-0.182730647600715</v>
      </c>
    </row>
    <row r="13" spans="1:5" x14ac:dyDescent="0.25">
      <c r="A13" s="1" t="s">
        <v>76</v>
      </c>
      <c r="B13" s="114">
        <v>2018</v>
      </c>
      <c r="C13" s="115">
        <v>7273</v>
      </c>
      <c r="D13" s="116">
        <f t="shared" si="0"/>
        <v>1.3093745647026145E-2</v>
      </c>
    </row>
    <row r="14" spans="1:5" x14ac:dyDescent="0.25">
      <c r="A14" s="1" t="s">
        <v>78</v>
      </c>
      <c r="B14" s="114">
        <v>2017</v>
      </c>
      <c r="C14" s="115">
        <v>7179</v>
      </c>
      <c r="D14" s="116">
        <f>C14/C15-1</f>
        <v>-6.8509147528221126E-2</v>
      </c>
    </row>
    <row r="15" spans="1:5" x14ac:dyDescent="0.25">
      <c r="A15" s="1" t="s">
        <v>80</v>
      </c>
      <c r="B15" s="114">
        <v>2016</v>
      </c>
      <c r="C15" s="115">
        <v>7707</v>
      </c>
      <c r="D15" s="116">
        <f>C15/C16-1</f>
        <v>-1.4576141158419653E-2</v>
      </c>
    </row>
    <row r="16" spans="1:5" x14ac:dyDescent="0.25">
      <c r="A16" s="1" t="s">
        <v>82</v>
      </c>
      <c r="B16" s="114">
        <v>2015</v>
      </c>
      <c r="C16" s="115">
        <v>7821</v>
      </c>
      <c r="D16" s="116">
        <f t="shared" si="0"/>
        <v>0.12064765725748683</v>
      </c>
    </row>
    <row r="17" spans="1:4" x14ac:dyDescent="0.25">
      <c r="A17" s="1" t="s">
        <v>84</v>
      </c>
      <c r="B17" s="114">
        <v>2014</v>
      </c>
      <c r="C17" s="115">
        <v>6979</v>
      </c>
      <c r="D17" s="116">
        <f t="shared" si="0"/>
        <v>0.54573643410852712</v>
      </c>
    </row>
    <row r="18" spans="1:4" x14ac:dyDescent="0.25">
      <c r="A18" s="1" t="s">
        <v>86</v>
      </c>
      <c r="B18" s="114">
        <v>2013</v>
      </c>
      <c r="C18" s="115">
        <v>4515</v>
      </c>
      <c r="D18" s="116">
        <f t="shared" si="0"/>
        <v>-0.25297816015883523</v>
      </c>
    </row>
    <row r="19" spans="1:4" x14ac:dyDescent="0.25">
      <c r="A19" s="1" t="s">
        <v>88</v>
      </c>
      <c r="B19" s="114">
        <v>2012</v>
      </c>
      <c r="C19" s="115">
        <v>6044</v>
      </c>
      <c r="D19" s="116">
        <f>C19/C20-1</f>
        <v>-0.32941307000998554</v>
      </c>
    </row>
    <row r="20" spans="1:4" x14ac:dyDescent="0.25">
      <c r="A20" s="1" t="s">
        <v>90</v>
      </c>
      <c r="B20" s="114">
        <v>2011</v>
      </c>
      <c r="C20" s="115">
        <v>9013</v>
      </c>
      <c r="D20" s="116">
        <f t="shared" si="0"/>
        <v>-3.8920878652164648E-2</v>
      </c>
    </row>
    <row r="21" spans="1:4" x14ac:dyDescent="0.25">
      <c r="A21" s="1" t="s">
        <v>92</v>
      </c>
      <c r="B21" s="114">
        <v>2010</v>
      </c>
      <c r="C21" s="115">
        <v>9378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9E3FAC-2833-449D-9B50-E57EFA500DBB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CONCATENATE("Plazas alojativas en funcionamiento Tenerife y municipios")</f>
        <v>Plazas alojativas en funcionamiento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86" t="s">
        <v>58</v>
      </c>
      <c r="D5" s="286"/>
      <c r="E5" s="286"/>
      <c r="F5" s="286"/>
      <c r="G5" s="286"/>
      <c r="H5" s="286"/>
      <c r="I5" s="86"/>
      <c r="J5" s="86"/>
      <c r="K5" s="86"/>
      <c r="L5" s="86"/>
      <c r="M5" s="87"/>
      <c r="N5" s="287" t="s">
        <v>59</v>
      </c>
      <c r="O5" s="287"/>
      <c r="P5" s="287"/>
      <c r="Q5" s="287"/>
      <c r="R5" s="287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2018</v>
      </c>
      <c r="D6" s="14">
        <v>2019</v>
      </c>
      <c r="E6" s="14">
        <v>2020</v>
      </c>
      <c r="F6" s="14">
        <v>2021</v>
      </c>
      <c r="G6" s="14">
        <v>2022</v>
      </c>
      <c r="H6" s="14">
        <v>2023</v>
      </c>
      <c r="I6" s="89" t="str">
        <f>CONCATENATE("var. ",RIGHT(H6,2),"/",RIGHT(G6,2))</f>
        <v>var. 23/22</v>
      </c>
      <c r="J6" s="89" t="str">
        <f>CONCATENATE("var. ",RIGHT(H6,2),"/",RIGHT(D6,2))</f>
        <v>var. 23/19</v>
      </c>
      <c r="K6" s="89" t="str">
        <f>CONCATENATE("dif. ",RIGHT(H6,2),"/",RIGHT(G6,2))</f>
        <v>dif. 23/22</v>
      </c>
      <c r="L6" s="89" t="str">
        <f>CONCATENATE("dif. ",RIGHT(H6,2),"/",RIGHT(D6,2))</f>
        <v>dif. 23/19</v>
      </c>
      <c r="M6" s="14" t="str">
        <f>CONCATENATE("cuota/ total isla ",RIGHT(H6,2))</f>
        <v>cuota/ total isla 23</v>
      </c>
      <c r="N6" s="90" t="s">
        <v>228</v>
      </c>
      <c r="O6" s="90" t="s">
        <v>218</v>
      </c>
      <c r="P6" s="90" t="s">
        <v>219</v>
      </c>
      <c r="Q6" s="90" t="s">
        <v>220</v>
      </c>
      <c r="R6" s="90" t="s">
        <v>221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131498</v>
      </c>
      <c r="D7" s="92">
        <v>132144</v>
      </c>
      <c r="E7" s="92">
        <v>66601</v>
      </c>
      <c r="F7" s="92">
        <v>82456</v>
      </c>
      <c r="G7" s="92">
        <v>123696</v>
      </c>
      <c r="H7" s="92">
        <v>125536</v>
      </c>
      <c r="I7" s="93">
        <f t="shared" ref="I7:I52" si="0">IFERROR(H7/G7-1,"-")</f>
        <v>1.48751778553875E-2</v>
      </c>
      <c r="J7" s="93">
        <f t="shared" ref="J7:J52" si="1">IFERROR(H7/D7-1,"-")</f>
        <v>-5.0006054001695111E-2</v>
      </c>
      <c r="K7" s="92">
        <f t="shared" ref="K7:K52" si="2">IFERROR(H7-G7,"-")</f>
        <v>1840</v>
      </c>
      <c r="L7" s="92">
        <f t="shared" ref="L7:L52" si="3">IFERROR(H7-D7,"-")</f>
        <v>-6608</v>
      </c>
      <c r="M7" s="93">
        <f>H7/H7</f>
        <v>1</v>
      </c>
      <c r="N7" s="92">
        <v>61028</v>
      </c>
      <c r="O7" s="92">
        <v>116770</v>
      </c>
      <c r="P7" s="92">
        <v>125073</v>
      </c>
      <c r="Q7" s="92">
        <v>381177</v>
      </c>
      <c r="R7" s="92">
        <v>384777</v>
      </c>
      <c r="S7" s="93">
        <f t="shared" ref="S7:S52" si="4">IFERROR(R7/Q7-1,"-")</f>
        <v>9.4444313271786484E-3</v>
      </c>
      <c r="T7" s="93">
        <f t="shared" ref="T7:T52" si="5">IFERROR(R7/N7-1,"-")</f>
        <v>5.304925607917677</v>
      </c>
      <c r="U7" s="92">
        <f t="shared" ref="U7:U52" si="6">IFERROR(R7-Q7,"-")</f>
        <v>3600</v>
      </c>
      <c r="V7" s="92">
        <f t="shared" ref="V7:V52" si="7">IFERROR(R7-N7,"-")</f>
        <v>323749</v>
      </c>
      <c r="W7" s="93">
        <f>R7/R7</f>
        <v>1</v>
      </c>
    </row>
    <row r="8" spans="2:23" x14ac:dyDescent="0.25">
      <c r="B8" s="94" t="s">
        <v>60</v>
      </c>
      <c r="C8" s="95">
        <v>86575</v>
      </c>
      <c r="D8" s="95">
        <v>88579</v>
      </c>
      <c r="E8" s="95">
        <v>44487</v>
      </c>
      <c r="F8" s="95">
        <v>56791</v>
      </c>
      <c r="G8" s="95">
        <v>89503</v>
      </c>
      <c r="H8" s="95">
        <v>89318</v>
      </c>
      <c r="I8" s="96">
        <f t="shared" si="0"/>
        <v>-2.0669698222406385E-3</v>
      </c>
      <c r="J8" s="96">
        <f t="shared" si="1"/>
        <v>8.3428352092482783E-3</v>
      </c>
      <c r="K8" s="95">
        <f t="shared" si="2"/>
        <v>-185</v>
      </c>
      <c r="L8" s="95">
        <f t="shared" si="3"/>
        <v>739</v>
      </c>
      <c r="M8" s="96">
        <f>H8/H7</f>
        <v>0.71149311751210809</v>
      </c>
      <c r="N8" s="95">
        <v>39208</v>
      </c>
      <c r="O8" s="95">
        <v>85450</v>
      </c>
      <c r="P8" s="95">
        <v>90020</v>
      </c>
      <c r="Q8" s="95">
        <v>90975</v>
      </c>
      <c r="R8" s="95">
        <v>92267</v>
      </c>
      <c r="S8" s="96">
        <f t="shared" si="4"/>
        <v>1.420170376477059E-2</v>
      </c>
      <c r="T8" s="96">
        <f t="shared" si="5"/>
        <v>1.3532697408692105</v>
      </c>
      <c r="U8" s="95">
        <f t="shared" si="6"/>
        <v>1292</v>
      </c>
      <c r="V8" s="95">
        <f t="shared" si="7"/>
        <v>53059</v>
      </c>
      <c r="W8" s="96">
        <f>R8/R7</f>
        <v>0.23979343879701751</v>
      </c>
    </row>
    <row r="9" spans="2:23" x14ac:dyDescent="0.25">
      <c r="B9" s="97" t="s">
        <v>61</v>
      </c>
      <c r="C9" s="52">
        <v>67220</v>
      </c>
      <c r="D9" s="52">
        <v>69015</v>
      </c>
      <c r="E9" s="52">
        <v>34865</v>
      </c>
      <c r="F9" s="52">
        <v>45244</v>
      </c>
      <c r="G9" s="52">
        <v>71471</v>
      </c>
      <c r="H9" s="52">
        <v>72829</v>
      </c>
      <c r="I9" s="98">
        <f t="shared" si="0"/>
        <v>1.9000713576135864E-2</v>
      </c>
      <c r="J9" s="98">
        <f t="shared" si="1"/>
        <v>5.5263348547417213E-2</v>
      </c>
      <c r="K9" s="52">
        <f t="shared" si="2"/>
        <v>1358</v>
      </c>
      <c r="L9" s="52">
        <f t="shared" si="3"/>
        <v>3814</v>
      </c>
      <c r="M9" s="98">
        <f>H9/H7</f>
        <v>0.58014434106551105</v>
      </c>
      <c r="N9" s="52">
        <v>30759</v>
      </c>
      <c r="O9" s="52">
        <v>67660</v>
      </c>
      <c r="P9" s="52">
        <v>71727</v>
      </c>
      <c r="Q9" s="52">
        <v>73997</v>
      </c>
      <c r="R9" s="52">
        <v>75628</v>
      </c>
      <c r="S9" s="98">
        <f t="shared" si="4"/>
        <v>2.2041434112193725E-2</v>
      </c>
      <c r="T9" s="98">
        <f t="shared" si="5"/>
        <v>1.4587275269026954</v>
      </c>
      <c r="U9" s="52">
        <f t="shared" si="6"/>
        <v>1631</v>
      </c>
      <c r="V9" s="52">
        <f t="shared" si="7"/>
        <v>44869</v>
      </c>
      <c r="W9" s="98">
        <f>R9/R7</f>
        <v>0.19655020960192526</v>
      </c>
    </row>
    <row r="10" spans="2:23" x14ac:dyDescent="0.25">
      <c r="B10" s="97" t="s">
        <v>62</v>
      </c>
      <c r="C10" s="52">
        <v>19355</v>
      </c>
      <c r="D10" s="52">
        <v>19564</v>
      </c>
      <c r="E10" s="52">
        <v>9622</v>
      </c>
      <c r="F10" s="52">
        <v>11547</v>
      </c>
      <c r="G10" s="52">
        <v>18032</v>
      </c>
      <c r="H10" s="52">
        <v>16489</v>
      </c>
      <c r="I10" s="98">
        <f t="shared" si="0"/>
        <v>-8.5570097604259043E-2</v>
      </c>
      <c r="J10" s="98">
        <f t="shared" si="1"/>
        <v>-0.15717644653445106</v>
      </c>
      <c r="K10" s="52">
        <f t="shared" si="2"/>
        <v>-1543</v>
      </c>
      <c r="L10" s="52">
        <f t="shared" si="3"/>
        <v>-3075</v>
      </c>
      <c r="M10" s="98">
        <f>H10/H7</f>
        <v>0.13134877644659698</v>
      </c>
      <c r="N10" s="52">
        <v>8449</v>
      </c>
      <c r="O10" s="52">
        <v>17790</v>
      </c>
      <c r="P10" s="52">
        <v>18293</v>
      </c>
      <c r="Q10" s="52">
        <v>16978</v>
      </c>
      <c r="R10" s="52">
        <v>16639</v>
      </c>
      <c r="S10" s="98">
        <f t="shared" si="4"/>
        <v>-1.9967016138532245E-2</v>
      </c>
      <c r="T10" s="98">
        <f t="shared" si="5"/>
        <v>0.96934548467274229</v>
      </c>
      <c r="U10" s="52">
        <f t="shared" si="6"/>
        <v>-339</v>
      </c>
      <c r="V10" s="52">
        <f t="shared" si="7"/>
        <v>8190</v>
      </c>
      <c r="W10" s="98">
        <f>R10/R7</f>
        <v>4.3243229195092221E-2</v>
      </c>
    </row>
    <row r="11" spans="2:23" x14ac:dyDescent="0.25">
      <c r="B11" s="94" t="s">
        <v>63</v>
      </c>
      <c r="C11" s="95">
        <v>44923</v>
      </c>
      <c r="D11" s="95">
        <v>43565</v>
      </c>
      <c r="E11" s="95">
        <v>22114</v>
      </c>
      <c r="F11" s="95">
        <v>25665</v>
      </c>
      <c r="G11" s="95">
        <v>34193</v>
      </c>
      <c r="H11" s="95">
        <v>36218</v>
      </c>
      <c r="I11" s="96">
        <f t="shared" si="0"/>
        <v>5.9222647910391002E-2</v>
      </c>
      <c r="J11" s="96">
        <f t="shared" si="1"/>
        <v>-0.16864455411454149</v>
      </c>
      <c r="K11" s="95">
        <f t="shared" si="2"/>
        <v>2025</v>
      </c>
      <c r="L11" s="95">
        <f t="shared" si="3"/>
        <v>-7347</v>
      </c>
      <c r="M11" s="96">
        <f>H11/H7</f>
        <v>0.28850688248789191</v>
      </c>
      <c r="N11" s="95">
        <v>21820</v>
      </c>
      <c r="O11" s="95">
        <v>31320</v>
      </c>
      <c r="P11" s="95">
        <v>35053</v>
      </c>
      <c r="Q11" s="95">
        <v>36084</v>
      </c>
      <c r="R11" s="95">
        <v>35992</v>
      </c>
      <c r="S11" s="96">
        <f t="shared" si="4"/>
        <v>-2.549606473783439E-3</v>
      </c>
      <c r="T11" s="96">
        <f t="shared" si="5"/>
        <v>0.64949587534372144</v>
      </c>
      <c r="U11" s="95">
        <f t="shared" si="6"/>
        <v>-92</v>
      </c>
      <c r="V11" s="95">
        <f t="shared" si="7"/>
        <v>14172</v>
      </c>
      <c r="W11" s="96">
        <f>R11/R7</f>
        <v>9.3539894536315837E-2</v>
      </c>
    </row>
    <row r="12" spans="2:23" x14ac:dyDescent="0.25">
      <c r="B12" s="91" t="s">
        <v>44</v>
      </c>
      <c r="C12" s="99">
        <v>46317</v>
      </c>
      <c r="D12" s="99">
        <v>46648</v>
      </c>
      <c r="E12" s="99">
        <v>23742</v>
      </c>
      <c r="F12" s="99">
        <v>29697</v>
      </c>
      <c r="G12" s="99">
        <v>44233</v>
      </c>
      <c r="H12" s="99">
        <v>45902</v>
      </c>
      <c r="I12" s="100">
        <f t="shared" si="0"/>
        <v>3.7732010037754726E-2</v>
      </c>
      <c r="J12" s="100">
        <f t="shared" si="1"/>
        <v>-1.5992111130166298E-2</v>
      </c>
      <c r="K12" s="99">
        <f t="shared" si="2"/>
        <v>1669</v>
      </c>
      <c r="L12" s="99">
        <f t="shared" si="3"/>
        <v>-746</v>
      </c>
      <c r="M12" s="93">
        <f>H12/H12</f>
        <v>1</v>
      </c>
      <c r="N12" s="99">
        <v>20268</v>
      </c>
      <c r="O12" s="99">
        <v>41536</v>
      </c>
      <c r="P12" s="99">
        <v>44623</v>
      </c>
      <c r="Q12" s="99">
        <v>46483</v>
      </c>
      <c r="R12" s="99">
        <v>47015</v>
      </c>
      <c r="S12" s="100">
        <f t="shared" si="4"/>
        <v>1.1445044424843509E-2</v>
      </c>
      <c r="T12" s="100">
        <f t="shared" si="5"/>
        <v>1.3196664693112297</v>
      </c>
      <c r="U12" s="99">
        <f t="shared" si="6"/>
        <v>532</v>
      </c>
      <c r="V12" s="99">
        <f t="shared" si="7"/>
        <v>26747</v>
      </c>
      <c r="W12" s="93">
        <f>R12/R12</f>
        <v>1</v>
      </c>
    </row>
    <row r="13" spans="2:23" x14ac:dyDescent="0.25">
      <c r="B13" s="94" t="s">
        <v>60</v>
      </c>
      <c r="C13" s="95">
        <v>33397</v>
      </c>
      <c r="D13" s="95">
        <v>34050</v>
      </c>
      <c r="E13" s="95">
        <v>17566</v>
      </c>
      <c r="F13" s="95">
        <v>23340</v>
      </c>
      <c r="G13" s="95">
        <v>34827</v>
      </c>
      <c r="H13" s="95">
        <v>34946</v>
      </c>
      <c r="I13" s="96">
        <f t="shared" si="0"/>
        <v>3.4168891951646962E-3</v>
      </c>
      <c r="J13" s="96">
        <f t="shared" si="1"/>
        <v>2.631424375917768E-2</v>
      </c>
      <c r="K13" s="95">
        <f t="shared" si="2"/>
        <v>119</v>
      </c>
      <c r="L13" s="95">
        <f t="shared" si="3"/>
        <v>896</v>
      </c>
      <c r="M13" s="96">
        <f>H13/H12</f>
        <v>0.76131758964750995</v>
      </c>
      <c r="N13" s="95">
        <v>14681</v>
      </c>
      <c r="O13" s="95">
        <v>34157</v>
      </c>
      <c r="P13" s="95">
        <v>34868</v>
      </c>
      <c r="Q13" s="95">
        <v>35650</v>
      </c>
      <c r="R13" s="95">
        <v>35398</v>
      </c>
      <c r="S13" s="96">
        <f t="shared" si="4"/>
        <v>-7.0687237026647587E-3</v>
      </c>
      <c r="T13" s="96">
        <f t="shared" si="5"/>
        <v>1.411143655064369</v>
      </c>
      <c r="U13" s="95">
        <f t="shared" si="6"/>
        <v>-252</v>
      </c>
      <c r="V13" s="95">
        <f t="shared" si="7"/>
        <v>20717</v>
      </c>
      <c r="W13" s="96">
        <f>R13/R12</f>
        <v>0.75290864617675213</v>
      </c>
    </row>
    <row r="14" spans="2:23" x14ac:dyDescent="0.25">
      <c r="B14" s="97" t="s">
        <v>61</v>
      </c>
      <c r="C14" s="52">
        <v>26684</v>
      </c>
      <c r="D14" s="52">
        <v>27660</v>
      </c>
      <c r="E14" s="52">
        <v>14847</v>
      </c>
      <c r="F14" s="52">
        <v>20181</v>
      </c>
      <c r="G14" s="52">
        <v>29820</v>
      </c>
      <c r="H14" s="52">
        <v>30493</v>
      </c>
      <c r="I14" s="98">
        <f t="shared" si="0"/>
        <v>2.2568745808182467E-2</v>
      </c>
      <c r="J14" s="98">
        <f t="shared" si="1"/>
        <v>0.1024222704266089</v>
      </c>
      <c r="K14" s="52">
        <f t="shared" si="2"/>
        <v>673</v>
      </c>
      <c r="L14" s="52">
        <f t="shared" si="3"/>
        <v>2833</v>
      </c>
      <c r="M14" s="98">
        <f>H14/H12</f>
        <v>0.66430656616269446</v>
      </c>
      <c r="N14" s="52">
        <v>13163</v>
      </c>
      <c r="O14" s="52">
        <v>28680</v>
      </c>
      <c r="P14" s="52">
        <v>29852</v>
      </c>
      <c r="Q14" s="52">
        <v>31325</v>
      </c>
      <c r="R14" s="52">
        <v>31393</v>
      </c>
      <c r="S14" s="98">
        <f t="shared" si="4"/>
        <v>2.1707901037510968E-3</v>
      </c>
      <c r="T14" s="98">
        <f t="shared" si="5"/>
        <v>1.384942642254805</v>
      </c>
      <c r="U14" s="52">
        <f t="shared" si="6"/>
        <v>68</v>
      </c>
      <c r="V14" s="52">
        <f t="shared" si="7"/>
        <v>18230</v>
      </c>
      <c r="W14" s="98">
        <f>R14/R12</f>
        <v>0.66772306710624274</v>
      </c>
    </row>
    <row r="15" spans="2:23" x14ac:dyDescent="0.25">
      <c r="B15" s="97" t="s">
        <v>62</v>
      </c>
      <c r="C15" s="52">
        <v>6713</v>
      </c>
      <c r="D15" s="52">
        <v>6390</v>
      </c>
      <c r="E15" s="52">
        <v>2720</v>
      </c>
      <c r="F15" s="52">
        <v>3159</v>
      </c>
      <c r="G15" s="52">
        <v>5006</v>
      </c>
      <c r="H15" s="52">
        <v>4453</v>
      </c>
      <c r="I15" s="98">
        <f t="shared" si="0"/>
        <v>-0.11046743907311229</v>
      </c>
      <c r="J15" s="98">
        <f t="shared" si="1"/>
        <v>-0.30312989045383409</v>
      </c>
      <c r="K15" s="52">
        <f t="shared" si="2"/>
        <v>-553</v>
      </c>
      <c r="L15" s="52">
        <f t="shared" si="3"/>
        <v>-1937</v>
      </c>
      <c r="M15" s="98">
        <f>H15/H12</f>
        <v>9.7011023484815481E-2</v>
      </c>
      <c r="N15" s="52">
        <v>1518</v>
      </c>
      <c r="O15" s="52">
        <v>5477</v>
      </c>
      <c r="P15" s="52">
        <v>5016</v>
      </c>
      <c r="Q15" s="52">
        <v>4325</v>
      </c>
      <c r="R15" s="52">
        <v>4005</v>
      </c>
      <c r="S15" s="98">
        <f t="shared" si="4"/>
        <v>-7.3988439306358345E-2</v>
      </c>
      <c r="T15" s="98">
        <f t="shared" si="5"/>
        <v>1.6383399209486167</v>
      </c>
      <c r="U15" s="52">
        <f t="shared" si="6"/>
        <v>-320</v>
      </c>
      <c r="V15" s="52">
        <f t="shared" si="7"/>
        <v>2487</v>
      </c>
      <c r="W15" s="98">
        <f>R15/R12</f>
        <v>8.5185579070509415E-2</v>
      </c>
    </row>
    <row r="16" spans="2:23" x14ac:dyDescent="0.25">
      <c r="B16" s="94" t="s">
        <v>63</v>
      </c>
      <c r="C16" s="95">
        <v>12921</v>
      </c>
      <c r="D16" s="95">
        <v>12598</v>
      </c>
      <c r="E16" s="95">
        <v>6176</v>
      </c>
      <c r="F16" s="95">
        <v>6357</v>
      </c>
      <c r="G16" s="95">
        <v>9406</v>
      </c>
      <c r="H16" s="95">
        <v>10956</v>
      </c>
      <c r="I16" s="96">
        <f t="shared" si="0"/>
        <v>0.16478843291516054</v>
      </c>
      <c r="J16" s="96">
        <f t="shared" si="1"/>
        <v>-0.13033814891252582</v>
      </c>
      <c r="K16" s="95">
        <f t="shared" si="2"/>
        <v>1550</v>
      </c>
      <c r="L16" s="95">
        <f t="shared" si="3"/>
        <v>-1642</v>
      </c>
      <c r="M16" s="96">
        <f>H16/H12</f>
        <v>0.23868241035249008</v>
      </c>
      <c r="N16" s="95">
        <v>5587</v>
      </c>
      <c r="O16" s="95">
        <v>7379</v>
      </c>
      <c r="P16" s="95">
        <v>9755</v>
      </c>
      <c r="Q16" s="95">
        <v>10833</v>
      </c>
      <c r="R16" s="95">
        <v>11617</v>
      </c>
      <c r="S16" s="96">
        <f t="shared" si="4"/>
        <v>7.2371457583310317E-2</v>
      </c>
      <c r="T16" s="96">
        <f t="shared" si="5"/>
        <v>1.079291211741543</v>
      </c>
      <c r="U16" s="95">
        <f t="shared" si="6"/>
        <v>784</v>
      </c>
      <c r="V16" s="95">
        <f t="shared" si="7"/>
        <v>6030</v>
      </c>
      <c r="W16" s="96">
        <f>R16/R12</f>
        <v>0.2470913538232479</v>
      </c>
    </row>
    <row r="17" spans="2:23" x14ac:dyDescent="0.25">
      <c r="B17" s="91" t="s">
        <v>46</v>
      </c>
      <c r="C17" s="99">
        <v>1127</v>
      </c>
      <c r="D17" s="99">
        <v>1127</v>
      </c>
      <c r="E17" s="99">
        <v>437</v>
      </c>
      <c r="F17" s="99">
        <v>669</v>
      </c>
      <c r="G17" s="99">
        <v>857</v>
      </c>
      <c r="H17" s="99">
        <v>900</v>
      </c>
      <c r="I17" s="100">
        <f t="shared" si="0"/>
        <v>5.0175029171528607E-2</v>
      </c>
      <c r="J17" s="100">
        <f t="shared" si="1"/>
        <v>-0.20141969831410822</v>
      </c>
      <c r="K17" s="99">
        <f t="shared" si="2"/>
        <v>43</v>
      </c>
      <c r="L17" s="99">
        <f t="shared" si="3"/>
        <v>-227</v>
      </c>
      <c r="M17" s="93">
        <f>H17/H17</f>
        <v>1</v>
      </c>
      <c r="N17" s="99">
        <v>310</v>
      </c>
      <c r="O17" s="99">
        <v>802</v>
      </c>
      <c r="P17" s="99">
        <v>912</v>
      </c>
      <c r="Q17" s="99">
        <v>912</v>
      </c>
      <c r="R17" s="99">
        <v>912</v>
      </c>
      <c r="S17" s="100">
        <f t="shared" si="4"/>
        <v>0</v>
      </c>
      <c r="T17" s="100">
        <f t="shared" si="5"/>
        <v>1.9419354838709677</v>
      </c>
      <c r="U17" s="99">
        <f t="shared" si="6"/>
        <v>0</v>
      </c>
      <c r="V17" s="99">
        <f t="shared" si="7"/>
        <v>602</v>
      </c>
      <c r="W17" s="93">
        <f>R17/R17</f>
        <v>1</v>
      </c>
    </row>
    <row r="18" spans="2:23" x14ac:dyDescent="0.25">
      <c r="B18" s="94" t="s">
        <v>60</v>
      </c>
      <c r="C18" s="95">
        <v>917</v>
      </c>
      <c r="D18" s="95">
        <v>917</v>
      </c>
      <c r="E18" s="95">
        <v>386</v>
      </c>
      <c r="F18" s="95">
        <v>669</v>
      </c>
      <c r="G18" s="95">
        <v>855</v>
      </c>
      <c r="H18" s="95">
        <v>886</v>
      </c>
      <c r="I18" s="96">
        <f t="shared" si="0"/>
        <v>3.6257309941520433E-2</v>
      </c>
      <c r="J18" s="96">
        <f t="shared" si="1"/>
        <v>-3.3805888767720838E-2</v>
      </c>
      <c r="K18" s="95">
        <f t="shared" si="2"/>
        <v>31</v>
      </c>
      <c r="L18" s="95">
        <f t="shared" si="3"/>
        <v>-31</v>
      </c>
      <c r="M18" s="96">
        <f>H18/H17</f>
        <v>0.98444444444444446</v>
      </c>
      <c r="N18" s="95">
        <v>310</v>
      </c>
      <c r="O18" s="95">
        <v>802</v>
      </c>
      <c r="P18" s="95">
        <v>898</v>
      </c>
      <c r="Q18" s="95">
        <v>898</v>
      </c>
      <c r="R18" s="95">
        <v>898</v>
      </c>
      <c r="S18" s="96">
        <f t="shared" si="4"/>
        <v>0</v>
      </c>
      <c r="T18" s="96">
        <f t="shared" si="5"/>
        <v>1.8967741935483873</v>
      </c>
      <c r="U18" s="95">
        <f t="shared" si="6"/>
        <v>0</v>
      </c>
      <c r="V18" s="95">
        <f t="shared" si="7"/>
        <v>588</v>
      </c>
      <c r="W18" s="96">
        <f>R18/R17</f>
        <v>0.98464912280701755</v>
      </c>
    </row>
    <row r="19" spans="2:23" x14ac:dyDescent="0.25">
      <c r="B19" s="97" t="s">
        <v>61</v>
      </c>
      <c r="C19" s="52">
        <v>0</v>
      </c>
      <c r="D19" s="52">
        <v>0</v>
      </c>
      <c r="E19" s="52">
        <v>0</v>
      </c>
      <c r="F19" s="52">
        <v>0</v>
      </c>
      <c r="G19" s="52">
        <v>0</v>
      </c>
      <c r="H19" s="52">
        <v>0</v>
      </c>
      <c r="I19" s="98" t="str">
        <f t="shared" si="0"/>
        <v>-</v>
      </c>
      <c r="J19" s="98" t="str">
        <f t="shared" si="1"/>
        <v>-</v>
      </c>
      <c r="K19" s="52">
        <f t="shared" si="2"/>
        <v>0</v>
      </c>
      <c r="L19" s="52">
        <f t="shared" si="3"/>
        <v>0</v>
      </c>
      <c r="M19" s="98">
        <f>H19/H17</f>
        <v>0</v>
      </c>
      <c r="N19" s="52">
        <v>0</v>
      </c>
      <c r="O19" s="52">
        <v>0</v>
      </c>
      <c r="P19" s="52">
        <v>0</v>
      </c>
      <c r="Q19" s="52">
        <v>0</v>
      </c>
      <c r="R19" s="52">
        <v>0</v>
      </c>
      <c r="S19" s="98" t="str">
        <f t="shared" si="4"/>
        <v>-</v>
      </c>
      <c r="T19" s="98" t="str">
        <f t="shared" si="5"/>
        <v>-</v>
      </c>
      <c r="U19" s="52">
        <f t="shared" si="6"/>
        <v>0</v>
      </c>
      <c r="V19" s="52">
        <f t="shared" si="7"/>
        <v>0</v>
      </c>
      <c r="W19" s="98">
        <f>R19/R17</f>
        <v>0</v>
      </c>
    </row>
    <row r="20" spans="2:23" x14ac:dyDescent="0.25">
      <c r="B20" s="97" t="s">
        <v>62</v>
      </c>
      <c r="C20" s="52">
        <v>0</v>
      </c>
      <c r="D20" s="52">
        <v>0</v>
      </c>
      <c r="E20" s="52">
        <v>0</v>
      </c>
      <c r="F20" s="52">
        <v>0</v>
      </c>
      <c r="G20" s="52">
        <v>0</v>
      </c>
      <c r="H20" s="52">
        <v>0</v>
      </c>
      <c r="I20" s="98" t="str">
        <f t="shared" si="0"/>
        <v>-</v>
      </c>
      <c r="J20" s="98" t="str">
        <f t="shared" si="1"/>
        <v>-</v>
      </c>
      <c r="K20" s="52">
        <f t="shared" si="2"/>
        <v>0</v>
      </c>
      <c r="L20" s="52">
        <f t="shared" si="3"/>
        <v>0</v>
      </c>
      <c r="M20" s="98">
        <f>H20/H17</f>
        <v>0</v>
      </c>
      <c r="N20" s="52">
        <v>310</v>
      </c>
      <c r="O20" s="52">
        <v>0</v>
      </c>
      <c r="P20" s="52">
        <v>0</v>
      </c>
      <c r="Q20" s="52">
        <v>0</v>
      </c>
      <c r="R20" s="52">
        <v>0</v>
      </c>
      <c r="S20" s="98" t="str">
        <f t="shared" si="4"/>
        <v>-</v>
      </c>
      <c r="T20" s="98">
        <f t="shared" si="5"/>
        <v>-1</v>
      </c>
      <c r="U20" s="52">
        <f t="shared" si="6"/>
        <v>0</v>
      </c>
      <c r="V20" s="52">
        <f t="shared" si="7"/>
        <v>-310</v>
      </c>
      <c r="W20" s="98">
        <f>R20/R17</f>
        <v>0</v>
      </c>
    </row>
    <row r="21" spans="2:23" x14ac:dyDescent="0.25">
      <c r="B21" s="94" t="s">
        <v>63</v>
      </c>
      <c r="C21" s="95">
        <v>210</v>
      </c>
      <c r="D21" s="95">
        <v>210</v>
      </c>
      <c r="E21" s="95">
        <v>51</v>
      </c>
      <c r="F21" s="95">
        <v>0</v>
      </c>
      <c r="G21" s="95">
        <v>0</v>
      </c>
      <c r="H21" s="95">
        <v>0</v>
      </c>
      <c r="I21" s="96" t="str">
        <f t="shared" si="0"/>
        <v>-</v>
      </c>
      <c r="J21" s="96">
        <f t="shared" si="1"/>
        <v>-1</v>
      </c>
      <c r="K21" s="95">
        <f t="shared" si="2"/>
        <v>0</v>
      </c>
      <c r="L21" s="95">
        <f t="shared" si="3"/>
        <v>-210</v>
      </c>
      <c r="M21" s="96">
        <f>H21/H17</f>
        <v>0</v>
      </c>
      <c r="N21" s="95">
        <v>0</v>
      </c>
      <c r="O21" s="95">
        <v>0</v>
      </c>
      <c r="P21" s="95">
        <v>0</v>
      </c>
      <c r="Q21" s="95">
        <v>0</v>
      </c>
      <c r="R21" s="95">
        <v>0</v>
      </c>
      <c r="S21" s="96" t="str">
        <f t="shared" si="4"/>
        <v>-</v>
      </c>
      <c r="T21" s="96" t="str">
        <f t="shared" si="5"/>
        <v>-</v>
      </c>
      <c r="U21" s="95">
        <f t="shared" si="6"/>
        <v>0</v>
      </c>
      <c r="V21" s="95">
        <f t="shared" si="7"/>
        <v>0</v>
      </c>
      <c r="W21" s="96">
        <f>R21/R17</f>
        <v>0</v>
      </c>
    </row>
    <row r="22" spans="2:23" x14ac:dyDescent="0.25">
      <c r="B22" s="91" t="s">
        <v>46</v>
      </c>
      <c r="C22" s="99">
        <v>1127</v>
      </c>
      <c r="D22" s="99">
        <v>1127</v>
      </c>
      <c r="E22" s="99">
        <v>437</v>
      </c>
      <c r="F22" s="99">
        <v>669</v>
      </c>
      <c r="G22" s="99">
        <v>857</v>
      </c>
      <c r="H22" s="99">
        <v>900</v>
      </c>
      <c r="I22" s="100">
        <f t="shared" si="0"/>
        <v>5.0175029171528607E-2</v>
      </c>
      <c r="J22" s="100">
        <f t="shared" si="1"/>
        <v>-0.20141969831410822</v>
      </c>
      <c r="K22" s="99">
        <f t="shared" si="2"/>
        <v>43</v>
      </c>
      <c r="L22" s="99">
        <f t="shared" si="3"/>
        <v>-227</v>
      </c>
      <c r="M22" s="100">
        <f>H22/H22</f>
        <v>1</v>
      </c>
      <c r="N22" s="99">
        <v>310</v>
      </c>
      <c r="O22" s="99">
        <v>802</v>
      </c>
      <c r="P22" s="99">
        <v>912</v>
      </c>
      <c r="Q22" s="99">
        <v>912</v>
      </c>
      <c r="R22" s="99">
        <v>912</v>
      </c>
      <c r="S22" s="100">
        <f t="shared" si="4"/>
        <v>0</v>
      </c>
      <c r="T22" s="100">
        <f t="shared" si="5"/>
        <v>1.9419354838709677</v>
      </c>
      <c r="U22" s="99">
        <f t="shared" si="6"/>
        <v>0</v>
      </c>
      <c r="V22" s="99">
        <f t="shared" si="7"/>
        <v>602</v>
      </c>
      <c r="W22" s="100">
        <f>R22/R22</f>
        <v>1</v>
      </c>
    </row>
    <row r="23" spans="2:23" x14ac:dyDescent="0.25">
      <c r="B23" s="94" t="s">
        <v>60</v>
      </c>
      <c r="C23" s="95">
        <v>917</v>
      </c>
      <c r="D23" s="95">
        <v>917</v>
      </c>
      <c r="E23" s="95">
        <v>386</v>
      </c>
      <c r="F23" s="95">
        <v>669</v>
      </c>
      <c r="G23" s="95">
        <v>855</v>
      </c>
      <c r="H23" s="95">
        <v>886</v>
      </c>
      <c r="I23" s="96">
        <f t="shared" si="0"/>
        <v>3.6257309941520433E-2</v>
      </c>
      <c r="J23" s="96">
        <f t="shared" si="1"/>
        <v>-3.3805888767720838E-2</v>
      </c>
      <c r="K23" s="95">
        <f t="shared" si="2"/>
        <v>31</v>
      </c>
      <c r="L23" s="95">
        <f t="shared" si="3"/>
        <v>-31</v>
      </c>
      <c r="M23" s="96">
        <f>H23/H22</f>
        <v>0.98444444444444446</v>
      </c>
      <c r="N23" s="95">
        <v>310</v>
      </c>
      <c r="O23" s="95">
        <v>802</v>
      </c>
      <c r="P23" s="95">
        <v>898</v>
      </c>
      <c r="Q23" s="95">
        <v>898</v>
      </c>
      <c r="R23" s="95">
        <v>898</v>
      </c>
      <c r="S23" s="96">
        <f t="shared" si="4"/>
        <v>0</v>
      </c>
      <c r="T23" s="96">
        <f t="shared" si="5"/>
        <v>1.8967741935483873</v>
      </c>
      <c r="U23" s="95">
        <f t="shared" si="6"/>
        <v>0</v>
      </c>
      <c r="V23" s="95">
        <f t="shared" si="7"/>
        <v>588</v>
      </c>
      <c r="W23" s="96">
        <f>R23/R22</f>
        <v>0.98464912280701755</v>
      </c>
    </row>
    <row r="24" spans="2:23" x14ac:dyDescent="0.25">
      <c r="B24" s="94" t="s">
        <v>63</v>
      </c>
      <c r="C24" s="95">
        <v>210</v>
      </c>
      <c r="D24" s="95">
        <v>210</v>
      </c>
      <c r="E24" s="95">
        <v>51</v>
      </c>
      <c r="F24" s="95">
        <v>0</v>
      </c>
      <c r="G24" s="95">
        <v>0</v>
      </c>
      <c r="H24" s="95">
        <v>0</v>
      </c>
      <c r="I24" s="96" t="str">
        <f t="shared" si="0"/>
        <v>-</v>
      </c>
      <c r="J24" s="96">
        <f t="shared" si="1"/>
        <v>-1</v>
      </c>
      <c r="K24" s="95">
        <f t="shared" si="2"/>
        <v>0</v>
      </c>
      <c r="L24" s="95">
        <f t="shared" si="3"/>
        <v>-210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4"/>
        <v>-</v>
      </c>
      <c r="T24" s="96" t="str">
        <f t="shared" si="5"/>
        <v>-</v>
      </c>
      <c r="U24" s="95">
        <f t="shared" si="6"/>
        <v>0</v>
      </c>
      <c r="V24" s="95">
        <f t="shared" si="7"/>
        <v>0</v>
      </c>
      <c r="W24" s="96">
        <f>R24/R22</f>
        <v>0</v>
      </c>
    </row>
    <row r="25" spans="2:23" x14ac:dyDescent="0.25">
      <c r="B25" s="91" t="s">
        <v>47</v>
      </c>
      <c r="C25" s="99">
        <v>4070</v>
      </c>
      <c r="D25" s="99">
        <v>4070</v>
      </c>
      <c r="E25" s="99">
        <v>2900</v>
      </c>
      <c r="F25" s="99">
        <v>4012</v>
      </c>
      <c r="G25" s="99">
        <v>4562</v>
      </c>
      <c r="H25" s="99">
        <v>4395</v>
      </c>
      <c r="I25" s="100">
        <f t="shared" si="0"/>
        <v>-3.6606751424813733E-2</v>
      </c>
      <c r="J25" s="100">
        <f t="shared" si="1"/>
        <v>7.9852579852579764E-2</v>
      </c>
      <c r="K25" s="99">
        <f t="shared" si="2"/>
        <v>-167</v>
      </c>
      <c r="L25" s="99">
        <f t="shared" si="3"/>
        <v>325</v>
      </c>
      <c r="M25" s="93">
        <f>H25/H25</f>
        <v>1</v>
      </c>
      <c r="N25" s="99">
        <v>3652</v>
      </c>
      <c r="O25" s="99">
        <v>4562</v>
      </c>
      <c r="P25" s="99">
        <v>4562</v>
      </c>
      <c r="Q25" s="99">
        <v>4276</v>
      </c>
      <c r="R25" s="99">
        <v>4616</v>
      </c>
      <c r="S25" s="100">
        <f t="shared" si="4"/>
        <v>7.9513564078578014E-2</v>
      </c>
      <c r="T25" s="100">
        <f t="shared" si="5"/>
        <v>0.2639649507119386</v>
      </c>
      <c r="U25" s="99">
        <f t="shared" si="6"/>
        <v>340</v>
      </c>
      <c r="V25" s="99">
        <f t="shared" si="7"/>
        <v>964</v>
      </c>
      <c r="W25" s="93">
        <f>R25/R25</f>
        <v>1</v>
      </c>
    </row>
    <row r="26" spans="2:23" x14ac:dyDescent="0.25">
      <c r="B26" s="94" t="s">
        <v>60</v>
      </c>
      <c r="C26" s="95">
        <v>4004</v>
      </c>
      <c r="D26" s="95">
        <v>4004</v>
      </c>
      <c r="E26" s="95">
        <v>2534</v>
      </c>
      <c r="F26" s="95">
        <v>3312</v>
      </c>
      <c r="G26" s="95">
        <v>3862</v>
      </c>
      <c r="H26" s="95">
        <v>3695</v>
      </c>
      <c r="I26" s="96">
        <f t="shared" si="0"/>
        <v>-4.3241843604350128E-2</v>
      </c>
      <c r="J26" s="96">
        <f t="shared" si="1"/>
        <v>-7.7172827172827141E-2</v>
      </c>
      <c r="K26" s="95">
        <f t="shared" si="2"/>
        <v>-167</v>
      </c>
      <c r="L26" s="95">
        <f t="shared" si="3"/>
        <v>-309</v>
      </c>
      <c r="M26" s="96">
        <f>H26/H25</f>
        <v>0.84072810011376564</v>
      </c>
      <c r="N26" s="95">
        <v>2952</v>
      </c>
      <c r="O26" s="95">
        <v>3862</v>
      </c>
      <c r="P26" s="95">
        <v>3862</v>
      </c>
      <c r="Q26" s="95">
        <v>3576</v>
      </c>
      <c r="R26" s="95">
        <v>3916</v>
      </c>
      <c r="S26" s="96">
        <f t="shared" si="4"/>
        <v>9.5078299776286457E-2</v>
      </c>
      <c r="T26" s="96">
        <f t="shared" si="5"/>
        <v>0.32655826558265577</v>
      </c>
      <c r="U26" s="95">
        <f t="shared" si="6"/>
        <v>340</v>
      </c>
      <c r="V26" s="95">
        <f t="shared" si="7"/>
        <v>964</v>
      </c>
      <c r="W26" s="96">
        <f>R26/R25</f>
        <v>0.84835355285961866</v>
      </c>
    </row>
    <row r="27" spans="2:23" x14ac:dyDescent="0.25">
      <c r="B27" s="97" t="s">
        <v>61</v>
      </c>
      <c r="C27" s="52">
        <v>3576</v>
      </c>
      <c r="D27" s="52">
        <v>3576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0"/>
        <v>-</v>
      </c>
      <c r="J27" s="98">
        <f t="shared" si="1"/>
        <v>-1</v>
      </c>
      <c r="K27" s="52">
        <f t="shared" si="2"/>
        <v>0</v>
      </c>
      <c r="L27" s="52">
        <f t="shared" si="3"/>
        <v>-3576</v>
      </c>
      <c r="M27" s="98">
        <f>H27/H25</f>
        <v>0</v>
      </c>
      <c r="N27" s="52">
        <v>2952</v>
      </c>
      <c r="O27" s="52">
        <v>0</v>
      </c>
      <c r="P27" s="52">
        <v>0</v>
      </c>
      <c r="Q27" s="52">
        <v>3576</v>
      </c>
      <c r="R27" s="52">
        <v>0</v>
      </c>
      <c r="S27" s="98">
        <f t="shared" si="4"/>
        <v>-1</v>
      </c>
      <c r="T27" s="98">
        <f t="shared" si="5"/>
        <v>-1</v>
      </c>
      <c r="U27" s="52">
        <f t="shared" si="6"/>
        <v>-3576</v>
      </c>
      <c r="V27" s="52">
        <f t="shared" si="7"/>
        <v>-2952</v>
      </c>
      <c r="W27" s="98">
        <f>R27/R25</f>
        <v>0</v>
      </c>
    </row>
    <row r="28" spans="2:23" x14ac:dyDescent="0.25">
      <c r="B28" s="97" t="s">
        <v>62</v>
      </c>
      <c r="C28" s="52">
        <v>428</v>
      </c>
      <c r="D28" s="52">
        <v>428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0"/>
        <v>-</v>
      </c>
      <c r="J28" s="98">
        <f t="shared" si="1"/>
        <v>-1</v>
      </c>
      <c r="K28" s="52">
        <f t="shared" si="2"/>
        <v>0</v>
      </c>
      <c r="L28" s="52">
        <f t="shared" si="3"/>
        <v>-428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4"/>
        <v>-</v>
      </c>
      <c r="T28" s="98" t="str">
        <f t="shared" si="5"/>
        <v>-</v>
      </c>
      <c r="U28" s="52">
        <f t="shared" si="6"/>
        <v>0</v>
      </c>
      <c r="V28" s="52">
        <f t="shared" si="7"/>
        <v>0</v>
      </c>
      <c r="W28" s="98">
        <f>R28/R25</f>
        <v>0</v>
      </c>
    </row>
    <row r="29" spans="2:23" x14ac:dyDescent="0.25">
      <c r="B29" s="91" t="s">
        <v>48</v>
      </c>
      <c r="C29" s="99">
        <v>21813</v>
      </c>
      <c r="D29" s="99">
        <v>21340</v>
      </c>
      <c r="E29" s="99">
        <v>9244</v>
      </c>
      <c r="F29" s="99">
        <v>11050</v>
      </c>
      <c r="G29" s="99">
        <v>18364</v>
      </c>
      <c r="H29" s="99">
        <v>19209</v>
      </c>
      <c r="I29" s="100">
        <f t="shared" si="0"/>
        <v>4.6013940318013535E-2</v>
      </c>
      <c r="J29" s="100">
        <f t="shared" si="1"/>
        <v>-9.9859418931583899E-2</v>
      </c>
      <c r="K29" s="99">
        <f t="shared" si="2"/>
        <v>845</v>
      </c>
      <c r="L29" s="99">
        <f t="shared" si="3"/>
        <v>-2131</v>
      </c>
      <c r="M29" s="93">
        <f>H29/H29</f>
        <v>1</v>
      </c>
      <c r="N29" s="99">
        <v>6648</v>
      </c>
      <c r="O29" s="99">
        <v>16885</v>
      </c>
      <c r="P29" s="99">
        <v>18073</v>
      </c>
      <c r="Q29" s="99">
        <v>19434</v>
      </c>
      <c r="R29" s="99">
        <v>19842</v>
      </c>
      <c r="S29" s="100">
        <f t="shared" si="4"/>
        <v>2.0994133991972808E-2</v>
      </c>
      <c r="T29" s="100">
        <f t="shared" si="5"/>
        <v>1.9846570397111911</v>
      </c>
      <c r="U29" s="99">
        <f t="shared" si="6"/>
        <v>408</v>
      </c>
      <c r="V29" s="99">
        <f t="shared" si="7"/>
        <v>13194</v>
      </c>
      <c r="W29" s="93">
        <f>R29/R29</f>
        <v>1</v>
      </c>
    </row>
    <row r="30" spans="2:23" x14ac:dyDescent="0.25">
      <c r="B30" s="94" t="s">
        <v>60</v>
      </c>
      <c r="C30" s="95">
        <v>16581</v>
      </c>
      <c r="D30" s="95">
        <v>16096</v>
      </c>
      <c r="E30" s="95">
        <v>6499</v>
      </c>
      <c r="F30" s="95">
        <v>8111</v>
      </c>
      <c r="G30" s="95">
        <v>14162</v>
      </c>
      <c r="H30" s="95">
        <v>14862</v>
      </c>
      <c r="I30" s="96">
        <f t="shared" si="0"/>
        <v>4.9428046886033083E-2</v>
      </c>
      <c r="J30" s="96">
        <f t="shared" si="1"/>
        <v>-7.6665009940357853E-2</v>
      </c>
      <c r="K30" s="95">
        <f t="shared" si="2"/>
        <v>700</v>
      </c>
      <c r="L30" s="95">
        <f t="shared" si="3"/>
        <v>-1234</v>
      </c>
      <c r="M30" s="96">
        <f>H30/H29</f>
        <v>0.77369982820552863</v>
      </c>
      <c r="N30" s="95">
        <v>4365</v>
      </c>
      <c r="O30" s="95">
        <v>12968</v>
      </c>
      <c r="P30" s="95">
        <v>13724</v>
      </c>
      <c r="Q30" s="95">
        <v>15087</v>
      </c>
      <c r="R30" s="95">
        <v>15409</v>
      </c>
      <c r="S30" s="96">
        <f t="shared" si="4"/>
        <v>2.1342877974415142E-2</v>
      </c>
      <c r="T30" s="96">
        <f t="shared" si="5"/>
        <v>2.5301260022909506</v>
      </c>
      <c r="U30" s="95">
        <f t="shared" si="6"/>
        <v>322</v>
      </c>
      <c r="V30" s="95">
        <f t="shared" si="7"/>
        <v>11044</v>
      </c>
      <c r="W30" s="96">
        <f>R30/R29</f>
        <v>0.77658502167120247</v>
      </c>
    </row>
    <row r="31" spans="2:23" x14ac:dyDescent="0.25">
      <c r="B31" s="97" t="s">
        <v>61</v>
      </c>
      <c r="C31" s="52">
        <v>13383</v>
      </c>
      <c r="D31" s="52">
        <v>12913</v>
      </c>
      <c r="E31" s="52">
        <v>5381</v>
      </c>
      <c r="F31" s="52">
        <v>6550</v>
      </c>
      <c r="G31" s="52">
        <v>12095</v>
      </c>
      <c r="H31" s="52">
        <v>12793</v>
      </c>
      <c r="I31" s="98">
        <f t="shared" si="0"/>
        <v>5.7709797436957366E-2</v>
      </c>
      <c r="J31" s="98">
        <f t="shared" si="1"/>
        <v>-9.2929605823588446E-3</v>
      </c>
      <c r="K31" s="52">
        <f t="shared" si="2"/>
        <v>698</v>
      </c>
      <c r="L31" s="52">
        <f t="shared" si="3"/>
        <v>-120</v>
      </c>
      <c r="M31" s="98">
        <f>H31/H29</f>
        <v>0.66598990056744234</v>
      </c>
      <c r="N31" s="52">
        <v>3486</v>
      </c>
      <c r="O31" s="52">
        <v>10619</v>
      </c>
      <c r="P31" s="52">
        <v>11819</v>
      </c>
      <c r="Q31" s="52">
        <v>12988</v>
      </c>
      <c r="R31" s="52">
        <v>13306</v>
      </c>
      <c r="S31" s="98">
        <f t="shared" si="4"/>
        <v>2.4484139205420474E-2</v>
      </c>
      <c r="T31" s="98">
        <f t="shared" si="5"/>
        <v>2.816982214572576</v>
      </c>
      <c r="U31" s="52">
        <f t="shared" si="6"/>
        <v>318</v>
      </c>
      <c r="V31" s="52">
        <f t="shared" si="7"/>
        <v>9820</v>
      </c>
      <c r="W31" s="98">
        <f>R31/R29</f>
        <v>0.67059772200383028</v>
      </c>
    </row>
    <row r="32" spans="2:23" x14ac:dyDescent="0.25">
      <c r="B32" s="97" t="s">
        <v>62</v>
      </c>
      <c r="C32" s="52">
        <v>3198</v>
      </c>
      <c r="D32" s="52">
        <v>3183</v>
      </c>
      <c r="E32" s="52">
        <v>1118</v>
      </c>
      <c r="F32" s="52">
        <v>1561</v>
      </c>
      <c r="G32" s="52">
        <v>2067</v>
      </c>
      <c r="H32" s="52">
        <v>2069</v>
      </c>
      <c r="I32" s="98">
        <f t="shared" si="0"/>
        <v>9.6758587324630163E-4</v>
      </c>
      <c r="J32" s="98">
        <f t="shared" si="1"/>
        <v>-0.34998429154885324</v>
      </c>
      <c r="K32" s="52">
        <f t="shared" si="2"/>
        <v>2</v>
      </c>
      <c r="L32" s="52">
        <f t="shared" si="3"/>
        <v>-1114</v>
      </c>
      <c r="M32" s="98">
        <f>H32/H29</f>
        <v>0.10770992763808632</v>
      </c>
      <c r="N32" s="52">
        <v>879</v>
      </c>
      <c r="O32" s="52">
        <v>2349</v>
      </c>
      <c r="P32" s="52">
        <v>1905</v>
      </c>
      <c r="Q32" s="52">
        <v>2099</v>
      </c>
      <c r="R32" s="52">
        <v>2103</v>
      </c>
      <c r="S32" s="98">
        <f t="shared" si="4"/>
        <v>1.9056693663648261E-3</v>
      </c>
      <c r="T32" s="98">
        <f t="shared" si="5"/>
        <v>1.3924914675767917</v>
      </c>
      <c r="U32" s="52">
        <f t="shared" si="6"/>
        <v>4</v>
      </c>
      <c r="V32" s="52">
        <f t="shared" si="7"/>
        <v>1224</v>
      </c>
      <c r="W32" s="98">
        <f>R32/R29</f>
        <v>0.10598729966737223</v>
      </c>
    </row>
    <row r="33" spans="2:23" x14ac:dyDescent="0.25">
      <c r="B33" s="94" t="s">
        <v>63</v>
      </c>
      <c r="C33" s="95">
        <v>5232</v>
      </c>
      <c r="D33" s="95">
        <v>5245</v>
      </c>
      <c r="E33" s="95">
        <v>2745</v>
      </c>
      <c r="F33" s="95">
        <v>2940</v>
      </c>
      <c r="G33" s="95">
        <v>4202</v>
      </c>
      <c r="H33" s="95">
        <v>4347</v>
      </c>
      <c r="I33" s="96">
        <f t="shared" si="0"/>
        <v>3.4507377439314535E-2</v>
      </c>
      <c r="J33" s="96">
        <f t="shared" si="1"/>
        <v>-0.17121067683508107</v>
      </c>
      <c r="K33" s="95">
        <f t="shared" si="2"/>
        <v>145</v>
      </c>
      <c r="L33" s="95">
        <f t="shared" si="3"/>
        <v>-898</v>
      </c>
      <c r="M33" s="96">
        <f>H33/H29</f>
        <v>0.22630017179447134</v>
      </c>
      <c r="N33" s="95">
        <v>2283</v>
      </c>
      <c r="O33" s="95">
        <v>3917</v>
      </c>
      <c r="P33" s="95">
        <v>4349</v>
      </c>
      <c r="Q33" s="95">
        <v>4347</v>
      </c>
      <c r="R33" s="95">
        <v>4433</v>
      </c>
      <c r="S33" s="96">
        <f t="shared" si="4"/>
        <v>1.9783758914193594E-2</v>
      </c>
      <c r="T33" s="96">
        <f t="shared" si="5"/>
        <v>0.94174332019272877</v>
      </c>
      <c r="U33" s="95">
        <f t="shared" si="6"/>
        <v>86</v>
      </c>
      <c r="V33" s="95">
        <f t="shared" si="7"/>
        <v>2150</v>
      </c>
      <c r="W33" s="96">
        <f>R33/R29</f>
        <v>0.2234149783287975</v>
      </c>
    </row>
    <row r="34" spans="2:23" x14ac:dyDescent="0.25">
      <c r="B34" s="91" t="s">
        <v>49</v>
      </c>
      <c r="C34" s="99">
        <v>772</v>
      </c>
      <c r="D34" s="99">
        <v>713</v>
      </c>
      <c r="E34" s="99">
        <v>339</v>
      </c>
      <c r="F34" s="99">
        <v>532</v>
      </c>
      <c r="G34" s="99">
        <v>654</v>
      </c>
      <c r="H34" s="99">
        <v>663</v>
      </c>
      <c r="I34" s="100">
        <f t="shared" si="0"/>
        <v>1.3761467889908285E-2</v>
      </c>
      <c r="J34" s="100">
        <f t="shared" si="1"/>
        <v>-7.0126227208976211E-2</v>
      </c>
      <c r="K34" s="99">
        <f t="shared" si="2"/>
        <v>9</v>
      </c>
      <c r="L34" s="99">
        <f t="shared" si="3"/>
        <v>-50</v>
      </c>
      <c r="M34" s="93">
        <f>H34/H34</f>
        <v>1</v>
      </c>
      <c r="N34" s="99">
        <v>291</v>
      </c>
      <c r="O34" s="99">
        <v>625</v>
      </c>
      <c r="P34" s="99">
        <v>663</v>
      </c>
      <c r="Q34" s="99">
        <v>673</v>
      </c>
      <c r="R34" s="99">
        <v>673</v>
      </c>
      <c r="S34" s="100">
        <f t="shared" si="4"/>
        <v>0</v>
      </c>
      <c r="T34" s="100">
        <f t="shared" si="5"/>
        <v>1.3127147766323026</v>
      </c>
      <c r="U34" s="99">
        <f t="shared" si="6"/>
        <v>0</v>
      </c>
      <c r="V34" s="99">
        <f t="shared" si="7"/>
        <v>382</v>
      </c>
      <c r="W34" s="93">
        <f>R34/R34</f>
        <v>1</v>
      </c>
    </row>
    <row r="35" spans="2:23" x14ac:dyDescent="0.25">
      <c r="B35" s="94" t="s">
        <v>60</v>
      </c>
      <c r="C35" s="95">
        <v>772</v>
      </c>
      <c r="D35" s="95">
        <v>713</v>
      </c>
      <c r="E35" s="95">
        <v>339</v>
      </c>
      <c r="F35" s="95">
        <v>532</v>
      </c>
      <c r="G35" s="95">
        <v>654</v>
      </c>
      <c r="H35" s="95">
        <v>663</v>
      </c>
      <c r="I35" s="96">
        <f t="shared" si="0"/>
        <v>1.3761467889908285E-2</v>
      </c>
      <c r="J35" s="96">
        <f t="shared" si="1"/>
        <v>-7.0126227208976211E-2</v>
      </c>
      <c r="K35" s="95">
        <f t="shared" si="2"/>
        <v>9</v>
      </c>
      <c r="L35" s="95">
        <f t="shared" si="3"/>
        <v>-50</v>
      </c>
      <c r="M35" s="96">
        <f>H35/H34</f>
        <v>1</v>
      </c>
      <c r="N35" s="95">
        <v>291</v>
      </c>
      <c r="O35" s="95">
        <v>625</v>
      </c>
      <c r="P35" s="95">
        <v>663</v>
      </c>
      <c r="Q35" s="95">
        <v>673</v>
      </c>
      <c r="R35" s="95">
        <v>673</v>
      </c>
      <c r="S35" s="96">
        <f t="shared" si="4"/>
        <v>0</v>
      </c>
      <c r="T35" s="96">
        <f t="shared" si="5"/>
        <v>1.3127147766323026</v>
      </c>
      <c r="U35" s="95">
        <f t="shared" si="6"/>
        <v>0</v>
      </c>
      <c r="V35" s="95">
        <f t="shared" si="7"/>
        <v>382</v>
      </c>
      <c r="W35" s="96">
        <f>R35/R34</f>
        <v>1</v>
      </c>
    </row>
    <row r="36" spans="2:23" x14ac:dyDescent="0.25">
      <c r="B36" s="91" t="s">
        <v>50</v>
      </c>
      <c r="C36" s="99">
        <v>4019</v>
      </c>
      <c r="D36" s="99">
        <v>4124</v>
      </c>
      <c r="E36" s="99">
        <v>2132</v>
      </c>
      <c r="F36" s="99">
        <v>2908</v>
      </c>
      <c r="G36" s="99">
        <v>4497</v>
      </c>
      <c r="H36" s="99">
        <v>4790</v>
      </c>
      <c r="I36" s="100">
        <f t="shared" si="0"/>
        <v>6.5154547476095281E-2</v>
      </c>
      <c r="J36" s="100">
        <f t="shared" si="1"/>
        <v>0.16149369544131909</v>
      </c>
      <c r="K36" s="99">
        <f t="shared" si="2"/>
        <v>293</v>
      </c>
      <c r="L36" s="99">
        <f t="shared" si="3"/>
        <v>666</v>
      </c>
      <c r="M36" s="100">
        <f>H36/H36</f>
        <v>1</v>
      </c>
      <c r="N36" s="99">
        <v>2054</v>
      </c>
      <c r="O36" s="99">
        <v>4169</v>
      </c>
      <c r="P36" s="99">
        <v>4791</v>
      </c>
      <c r="Q36" s="99">
        <v>4797</v>
      </c>
      <c r="R36" s="99">
        <v>4797</v>
      </c>
      <c r="S36" s="100">
        <f t="shared" si="4"/>
        <v>0</v>
      </c>
      <c r="T36" s="100">
        <f t="shared" si="5"/>
        <v>1.3354430379746836</v>
      </c>
      <c r="U36" s="99">
        <f t="shared" si="6"/>
        <v>0</v>
      </c>
      <c r="V36" s="99">
        <f t="shared" si="7"/>
        <v>2743</v>
      </c>
      <c r="W36" s="100">
        <f>R36/R36</f>
        <v>1</v>
      </c>
    </row>
    <row r="37" spans="2:23" x14ac:dyDescent="0.25">
      <c r="B37" s="94" t="s">
        <v>60</v>
      </c>
      <c r="C37" s="95">
        <v>1798</v>
      </c>
      <c r="D37" s="95">
        <v>1801</v>
      </c>
      <c r="E37" s="95">
        <v>1559</v>
      </c>
      <c r="F37" s="95">
        <v>2545</v>
      </c>
      <c r="G37" s="95">
        <v>3640</v>
      </c>
      <c r="H37" s="95">
        <v>3915</v>
      </c>
      <c r="I37" s="96">
        <f t="shared" si="0"/>
        <v>7.5549450549450503E-2</v>
      </c>
      <c r="J37" s="96">
        <f t="shared" si="1"/>
        <v>1.1737923375902275</v>
      </c>
      <c r="K37" s="95">
        <f t="shared" si="2"/>
        <v>275</v>
      </c>
      <c r="L37" s="95">
        <f t="shared" si="3"/>
        <v>2114</v>
      </c>
      <c r="M37" s="96">
        <f>H37/H36</f>
        <v>0.81732776617954073</v>
      </c>
      <c r="N37" s="95">
        <v>2010</v>
      </c>
      <c r="O37" s="95">
        <v>3325</v>
      </c>
      <c r="P37" s="95">
        <v>3915</v>
      </c>
      <c r="Q37" s="95">
        <v>3915</v>
      </c>
      <c r="R37" s="95">
        <v>3915</v>
      </c>
      <c r="S37" s="96">
        <f t="shared" si="4"/>
        <v>0</v>
      </c>
      <c r="T37" s="96">
        <f t="shared" si="5"/>
        <v>0.94776119402985071</v>
      </c>
      <c r="U37" s="95">
        <f t="shared" si="6"/>
        <v>0</v>
      </c>
      <c r="V37" s="95">
        <f t="shared" si="7"/>
        <v>1905</v>
      </c>
      <c r="W37" s="96">
        <f>R37/R36</f>
        <v>0.81613508442776739</v>
      </c>
    </row>
    <row r="38" spans="2:23" x14ac:dyDescent="0.25">
      <c r="B38" s="94" t="s">
        <v>63</v>
      </c>
      <c r="C38" s="95">
        <v>2221</v>
      </c>
      <c r="D38" s="95">
        <v>2323</v>
      </c>
      <c r="E38" s="95">
        <v>573</v>
      </c>
      <c r="F38" s="95">
        <v>363</v>
      </c>
      <c r="G38" s="95">
        <v>857</v>
      </c>
      <c r="H38" s="95">
        <v>875</v>
      </c>
      <c r="I38" s="96">
        <f t="shared" si="0"/>
        <v>2.100350058343059E-2</v>
      </c>
      <c r="J38" s="96">
        <f t="shared" si="1"/>
        <v>-0.62333189840723202</v>
      </c>
      <c r="K38" s="95">
        <f t="shared" si="2"/>
        <v>18</v>
      </c>
      <c r="L38" s="95">
        <f t="shared" si="3"/>
        <v>-1448</v>
      </c>
      <c r="M38" s="96">
        <f>H38/H36</f>
        <v>0.1826722338204593</v>
      </c>
      <c r="N38" s="95">
        <v>44</v>
      </c>
      <c r="O38" s="95">
        <v>844</v>
      </c>
      <c r="P38" s="95">
        <v>876</v>
      </c>
      <c r="Q38" s="95">
        <v>882</v>
      </c>
      <c r="R38" s="95">
        <v>882</v>
      </c>
      <c r="S38" s="96">
        <f t="shared" si="4"/>
        <v>0</v>
      </c>
      <c r="T38" s="96">
        <f t="shared" si="5"/>
        <v>19.045454545454547</v>
      </c>
      <c r="U38" s="95">
        <f t="shared" si="6"/>
        <v>0</v>
      </c>
      <c r="V38" s="95">
        <f t="shared" si="7"/>
        <v>838</v>
      </c>
      <c r="W38" s="96">
        <f>R38/R36</f>
        <v>0.18386491557223264</v>
      </c>
    </row>
    <row r="39" spans="2:23" x14ac:dyDescent="0.25">
      <c r="B39" s="91" t="s">
        <v>51</v>
      </c>
      <c r="C39" s="99">
        <v>2726</v>
      </c>
      <c r="D39" s="99">
        <v>2690</v>
      </c>
      <c r="E39" s="99">
        <v>1526</v>
      </c>
      <c r="F39" s="99">
        <v>2270</v>
      </c>
      <c r="G39" s="99">
        <v>2680</v>
      </c>
      <c r="H39" s="99">
        <v>2774</v>
      </c>
      <c r="I39" s="100">
        <f t="shared" si="0"/>
        <v>3.5074626865671643E-2</v>
      </c>
      <c r="J39" s="100">
        <f t="shared" si="1"/>
        <v>3.1226765799256428E-2</v>
      </c>
      <c r="K39" s="99">
        <f t="shared" si="2"/>
        <v>94</v>
      </c>
      <c r="L39" s="99">
        <f t="shared" si="3"/>
        <v>84</v>
      </c>
      <c r="M39" s="93">
        <f>H39/H39</f>
        <v>1</v>
      </c>
      <c r="N39" s="99">
        <v>1657</v>
      </c>
      <c r="O39" s="99">
        <v>2493</v>
      </c>
      <c r="P39" s="99">
        <v>2832</v>
      </c>
      <c r="Q39" s="99">
        <v>2758</v>
      </c>
      <c r="R39" s="99">
        <v>2679</v>
      </c>
      <c r="S39" s="100">
        <f t="shared" si="4"/>
        <v>-2.8643944887599693E-2</v>
      </c>
      <c r="T39" s="100">
        <f t="shared" si="5"/>
        <v>0.6167773083886543</v>
      </c>
      <c r="U39" s="99">
        <f t="shared" si="6"/>
        <v>-79</v>
      </c>
      <c r="V39" s="99">
        <f t="shared" si="7"/>
        <v>1022</v>
      </c>
      <c r="W39" s="93">
        <f>R39/R39</f>
        <v>1</v>
      </c>
    </row>
    <row r="40" spans="2:23" x14ac:dyDescent="0.25">
      <c r="B40" s="94" t="s">
        <v>60</v>
      </c>
      <c r="C40" s="95">
        <v>2726</v>
      </c>
      <c r="D40" s="95">
        <v>2690</v>
      </c>
      <c r="E40" s="95">
        <v>1526</v>
      </c>
      <c r="F40" s="95">
        <v>2270</v>
      </c>
      <c r="G40" s="95">
        <v>2680</v>
      </c>
      <c r="H40" s="95">
        <v>2774</v>
      </c>
      <c r="I40" s="96">
        <f t="shared" si="0"/>
        <v>3.5074626865671643E-2</v>
      </c>
      <c r="J40" s="96">
        <f t="shared" si="1"/>
        <v>3.1226765799256428E-2</v>
      </c>
      <c r="K40" s="95">
        <f t="shared" si="2"/>
        <v>94</v>
      </c>
      <c r="L40" s="95">
        <f t="shared" si="3"/>
        <v>84</v>
      </c>
      <c r="M40" s="96">
        <f>H40/H39</f>
        <v>1</v>
      </c>
      <c r="N40" s="95">
        <v>1657</v>
      </c>
      <c r="O40" s="95">
        <v>2493</v>
      </c>
      <c r="P40" s="95">
        <v>2832</v>
      </c>
      <c r="Q40" s="95">
        <v>2758</v>
      </c>
      <c r="R40" s="95">
        <v>2679</v>
      </c>
      <c r="S40" s="96">
        <f t="shared" si="4"/>
        <v>-2.8643944887599693E-2</v>
      </c>
      <c r="T40" s="96">
        <f t="shared" si="5"/>
        <v>0.6167773083886543</v>
      </c>
      <c r="U40" s="95">
        <f t="shared" si="6"/>
        <v>-79</v>
      </c>
      <c r="V40" s="95">
        <f t="shared" si="7"/>
        <v>1022</v>
      </c>
      <c r="W40" s="96">
        <f>R40/R39</f>
        <v>1</v>
      </c>
    </row>
    <row r="41" spans="2:23" x14ac:dyDescent="0.25">
      <c r="B41" s="97" t="s">
        <v>61</v>
      </c>
      <c r="C41" s="52">
        <v>1381</v>
      </c>
      <c r="D41" s="52">
        <v>1381</v>
      </c>
      <c r="E41" s="52">
        <v>846</v>
      </c>
      <c r="F41" s="52">
        <v>1514</v>
      </c>
      <c r="G41" s="52">
        <v>1660</v>
      </c>
      <c r="H41" s="52">
        <v>1674</v>
      </c>
      <c r="I41" s="98">
        <f t="shared" si="0"/>
        <v>8.4337349397589634E-3</v>
      </c>
      <c r="J41" s="98">
        <f t="shared" si="1"/>
        <v>0.21216509775524983</v>
      </c>
      <c r="K41" s="52">
        <f t="shared" si="2"/>
        <v>14</v>
      </c>
      <c r="L41" s="52">
        <f t="shared" si="3"/>
        <v>293</v>
      </c>
      <c r="M41" s="98">
        <f>H41/H39</f>
        <v>0.60346070656092288</v>
      </c>
      <c r="N41" s="52">
        <v>937</v>
      </c>
      <c r="O41" s="52">
        <v>1666</v>
      </c>
      <c r="P41" s="52">
        <v>1674</v>
      </c>
      <c r="Q41" s="52">
        <v>1674</v>
      </c>
      <c r="R41" s="52">
        <v>1847</v>
      </c>
      <c r="S41" s="98">
        <f t="shared" si="4"/>
        <v>0.10334528076463556</v>
      </c>
      <c r="T41" s="98">
        <f t="shared" si="5"/>
        <v>0.97118463180362857</v>
      </c>
      <c r="U41" s="52">
        <f t="shared" si="6"/>
        <v>173</v>
      </c>
      <c r="V41" s="52">
        <f t="shared" si="7"/>
        <v>910</v>
      </c>
      <c r="W41" s="98">
        <f>R41/R39</f>
        <v>0.68943635684957072</v>
      </c>
    </row>
    <row r="42" spans="2:23" x14ac:dyDescent="0.25">
      <c r="B42" s="97" t="s">
        <v>62</v>
      </c>
      <c r="C42" s="52">
        <v>1345</v>
      </c>
      <c r="D42" s="52">
        <v>1309</v>
      </c>
      <c r="E42" s="52">
        <v>680</v>
      </c>
      <c r="F42" s="52">
        <v>756</v>
      </c>
      <c r="G42" s="52">
        <v>1020</v>
      </c>
      <c r="H42" s="52">
        <v>1100</v>
      </c>
      <c r="I42" s="98">
        <f t="shared" si="0"/>
        <v>7.8431372549019551E-2</v>
      </c>
      <c r="J42" s="98">
        <f t="shared" si="1"/>
        <v>-0.15966386554621848</v>
      </c>
      <c r="K42" s="52">
        <f t="shared" si="2"/>
        <v>80</v>
      </c>
      <c r="L42" s="52">
        <f t="shared" si="3"/>
        <v>-209</v>
      </c>
      <c r="M42" s="98">
        <f>H42/H39</f>
        <v>0.39653929343907712</v>
      </c>
      <c r="N42" s="52">
        <v>720</v>
      </c>
      <c r="O42" s="52">
        <v>827</v>
      </c>
      <c r="P42" s="52">
        <v>1158</v>
      </c>
      <c r="Q42" s="52">
        <v>1084</v>
      </c>
      <c r="R42" s="52">
        <v>832</v>
      </c>
      <c r="S42" s="98">
        <f t="shared" si="4"/>
        <v>-0.23247232472324719</v>
      </c>
      <c r="T42" s="98">
        <f t="shared" si="5"/>
        <v>0.15555555555555545</v>
      </c>
      <c r="U42" s="52">
        <f t="shared" si="6"/>
        <v>-252</v>
      </c>
      <c r="V42" s="52">
        <f t="shared" si="7"/>
        <v>112</v>
      </c>
      <c r="W42" s="98">
        <f>R42/R39</f>
        <v>0.31056364315042928</v>
      </c>
    </row>
    <row r="43" spans="2:23" x14ac:dyDescent="0.25">
      <c r="B43" s="91" t="s">
        <v>52</v>
      </c>
      <c r="C43" s="99">
        <v>6935</v>
      </c>
      <c r="D43" s="99">
        <v>6890</v>
      </c>
      <c r="E43" s="99">
        <v>3786</v>
      </c>
      <c r="F43" s="99">
        <v>4393</v>
      </c>
      <c r="G43" s="99">
        <v>6413</v>
      </c>
      <c r="H43" s="99">
        <v>6356</v>
      </c>
      <c r="I43" s="100">
        <f t="shared" si="0"/>
        <v>-8.8881958521752624E-3</v>
      </c>
      <c r="J43" s="100">
        <f t="shared" si="1"/>
        <v>-7.7503628447024631E-2</v>
      </c>
      <c r="K43" s="99">
        <f t="shared" si="2"/>
        <v>-57</v>
      </c>
      <c r="L43" s="99">
        <f t="shared" si="3"/>
        <v>-534</v>
      </c>
      <c r="M43" s="93">
        <f>H43/H43</f>
        <v>1</v>
      </c>
      <c r="N43" s="99">
        <v>3748</v>
      </c>
      <c r="O43" s="99">
        <v>6412</v>
      </c>
      <c r="P43" s="99">
        <v>6415</v>
      </c>
      <c r="Q43" s="99">
        <v>6415</v>
      </c>
      <c r="R43" s="99">
        <v>6497</v>
      </c>
      <c r="S43" s="100">
        <f t="shared" si="4"/>
        <v>1.278254091971931E-2</v>
      </c>
      <c r="T43" s="100">
        <f t="shared" si="5"/>
        <v>0.73345784418356463</v>
      </c>
      <c r="U43" s="99">
        <f t="shared" si="6"/>
        <v>82</v>
      </c>
      <c r="V43" s="99">
        <f t="shared" si="7"/>
        <v>2749</v>
      </c>
      <c r="W43" s="93">
        <f>R43/R43</f>
        <v>1</v>
      </c>
    </row>
    <row r="44" spans="2:23" x14ac:dyDescent="0.25">
      <c r="B44" s="94" t="s">
        <v>60</v>
      </c>
      <c r="C44" s="95">
        <v>3851</v>
      </c>
      <c r="D44" s="95">
        <v>4440</v>
      </c>
      <c r="E44" s="95">
        <v>2472</v>
      </c>
      <c r="F44" s="95">
        <v>2822</v>
      </c>
      <c r="G44" s="95">
        <v>4753</v>
      </c>
      <c r="H44" s="95">
        <v>4696</v>
      </c>
      <c r="I44" s="96">
        <f t="shared" si="0"/>
        <v>-1.199242583631388E-2</v>
      </c>
      <c r="J44" s="96">
        <f t="shared" si="1"/>
        <v>5.7657657657657735E-2</v>
      </c>
      <c r="K44" s="95">
        <f t="shared" si="2"/>
        <v>-57</v>
      </c>
      <c r="L44" s="95">
        <f t="shared" si="3"/>
        <v>256</v>
      </c>
      <c r="M44" s="96">
        <f>H44/H43</f>
        <v>0.7388294524858402</v>
      </c>
      <c r="N44" s="95">
        <v>2346</v>
      </c>
      <c r="O44" s="95">
        <v>4752</v>
      </c>
      <c r="P44" s="95">
        <v>4755</v>
      </c>
      <c r="Q44" s="95">
        <v>4755</v>
      </c>
      <c r="R44" s="95">
        <v>4755</v>
      </c>
      <c r="S44" s="96">
        <f t="shared" si="4"/>
        <v>0</v>
      </c>
      <c r="T44" s="96">
        <f t="shared" si="5"/>
        <v>1.0268542199488491</v>
      </c>
      <c r="U44" s="95">
        <f t="shared" si="6"/>
        <v>0</v>
      </c>
      <c r="V44" s="95">
        <f t="shared" si="7"/>
        <v>2409</v>
      </c>
      <c r="W44" s="96">
        <f>R44/R43</f>
        <v>0.73187625057718952</v>
      </c>
    </row>
    <row r="45" spans="2:23" x14ac:dyDescent="0.25">
      <c r="B45" s="97" t="s">
        <v>61</v>
      </c>
      <c r="C45" s="52">
        <v>0</v>
      </c>
      <c r="D45" s="52">
        <v>3379</v>
      </c>
      <c r="E45" s="52">
        <v>0</v>
      </c>
      <c r="F45" s="52">
        <v>2173</v>
      </c>
      <c r="G45" s="52">
        <v>3692</v>
      </c>
      <c r="H45" s="52">
        <v>3635</v>
      </c>
      <c r="I45" s="98">
        <f t="shared" si="0"/>
        <v>-1.5438786565547091E-2</v>
      </c>
      <c r="J45" s="98">
        <f t="shared" si="1"/>
        <v>7.5762059781000257E-2</v>
      </c>
      <c r="K45" s="52">
        <f t="shared" si="2"/>
        <v>-57</v>
      </c>
      <c r="L45" s="52">
        <f t="shared" si="3"/>
        <v>256</v>
      </c>
      <c r="M45" s="98">
        <f>H45/H43</f>
        <v>0.57190056639395848</v>
      </c>
      <c r="N45" s="52">
        <v>0</v>
      </c>
      <c r="O45" s="52">
        <v>3691</v>
      </c>
      <c r="P45" s="52">
        <v>3694</v>
      </c>
      <c r="Q45" s="52">
        <v>3694</v>
      </c>
      <c r="R45" s="52">
        <v>3694</v>
      </c>
      <c r="S45" s="98">
        <f t="shared" si="4"/>
        <v>0</v>
      </c>
      <c r="T45" s="98" t="str">
        <f t="shared" si="5"/>
        <v>-</v>
      </c>
      <c r="U45" s="52">
        <f t="shared" si="6"/>
        <v>0</v>
      </c>
      <c r="V45" s="52">
        <f t="shared" si="7"/>
        <v>3694</v>
      </c>
      <c r="W45" s="98">
        <f>R45/R43</f>
        <v>0.56857010928120666</v>
      </c>
    </row>
    <row r="46" spans="2:23" x14ac:dyDescent="0.25">
      <c r="B46" s="97" t="s">
        <v>62</v>
      </c>
      <c r="C46" s="52">
        <v>0</v>
      </c>
      <c r="D46" s="52">
        <v>1061</v>
      </c>
      <c r="E46" s="52">
        <v>0</v>
      </c>
      <c r="F46" s="52">
        <v>649</v>
      </c>
      <c r="G46" s="52">
        <v>1061</v>
      </c>
      <c r="H46" s="52">
        <v>1061</v>
      </c>
      <c r="I46" s="98">
        <f t="shared" si="0"/>
        <v>0</v>
      </c>
      <c r="J46" s="98">
        <f t="shared" si="1"/>
        <v>0</v>
      </c>
      <c r="K46" s="52">
        <f t="shared" si="2"/>
        <v>0</v>
      </c>
      <c r="L46" s="52">
        <f t="shared" si="3"/>
        <v>0</v>
      </c>
      <c r="M46" s="98">
        <f>H46/H43</f>
        <v>0.1669288860918817</v>
      </c>
      <c r="N46" s="52">
        <v>0</v>
      </c>
      <c r="O46" s="52">
        <v>1061</v>
      </c>
      <c r="P46" s="52">
        <v>1061</v>
      </c>
      <c r="Q46" s="52">
        <v>1061</v>
      </c>
      <c r="R46" s="52">
        <v>1061</v>
      </c>
      <c r="S46" s="98">
        <f t="shared" si="4"/>
        <v>0</v>
      </c>
      <c r="T46" s="98" t="str">
        <f t="shared" si="5"/>
        <v>-</v>
      </c>
      <c r="U46" s="52">
        <f t="shared" si="6"/>
        <v>0</v>
      </c>
      <c r="V46" s="52">
        <f t="shared" si="7"/>
        <v>1061</v>
      </c>
      <c r="W46" s="98">
        <f>R46/R43</f>
        <v>0.16330614129598275</v>
      </c>
    </row>
    <row r="47" spans="2:23" x14ac:dyDescent="0.25">
      <c r="B47" s="94" t="s">
        <v>63</v>
      </c>
      <c r="C47" s="95">
        <v>3084</v>
      </c>
      <c r="D47" s="95">
        <v>2450</v>
      </c>
      <c r="E47" s="95">
        <v>1314</v>
      </c>
      <c r="F47" s="95">
        <v>1571</v>
      </c>
      <c r="G47" s="95">
        <v>1660</v>
      </c>
      <c r="H47" s="95">
        <v>1660</v>
      </c>
      <c r="I47" s="96">
        <f t="shared" si="0"/>
        <v>0</v>
      </c>
      <c r="J47" s="96">
        <f t="shared" si="1"/>
        <v>-0.32244897959183672</v>
      </c>
      <c r="K47" s="95">
        <f t="shared" si="2"/>
        <v>0</v>
      </c>
      <c r="L47" s="95">
        <f t="shared" si="3"/>
        <v>-790</v>
      </c>
      <c r="M47" s="96">
        <f>H47/H43</f>
        <v>0.26117054751415986</v>
      </c>
      <c r="N47" s="95">
        <v>1402</v>
      </c>
      <c r="O47" s="95">
        <v>1660</v>
      </c>
      <c r="P47" s="95">
        <v>1660</v>
      </c>
      <c r="Q47" s="95">
        <v>1660</v>
      </c>
      <c r="R47" s="95">
        <v>1742</v>
      </c>
      <c r="S47" s="96">
        <f t="shared" si="4"/>
        <v>4.9397590361445864E-2</v>
      </c>
      <c r="T47" s="96">
        <f t="shared" si="5"/>
        <v>0.24251069900142652</v>
      </c>
      <c r="U47" s="95">
        <f t="shared" si="6"/>
        <v>82</v>
      </c>
      <c r="V47" s="95">
        <f t="shared" si="7"/>
        <v>340</v>
      </c>
      <c r="W47" s="96">
        <f>R47/R43</f>
        <v>0.26812374942281053</v>
      </c>
    </row>
    <row r="48" spans="2:23" x14ac:dyDescent="0.25">
      <c r="B48" s="91" t="s">
        <v>53</v>
      </c>
      <c r="C48" s="99">
        <v>3366</v>
      </c>
      <c r="D48" s="99">
        <v>3382</v>
      </c>
      <c r="E48" s="99">
        <v>2158</v>
      </c>
      <c r="F48" s="99">
        <v>2862</v>
      </c>
      <c r="G48" s="99">
        <v>3212</v>
      </c>
      <c r="H48" s="99">
        <v>3072</v>
      </c>
      <c r="I48" s="100">
        <f t="shared" si="0"/>
        <v>-4.3586550435865457E-2</v>
      </c>
      <c r="J48" s="100">
        <f t="shared" si="1"/>
        <v>-9.1661738616203414E-2</v>
      </c>
      <c r="K48" s="99">
        <f t="shared" si="2"/>
        <v>-140</v>
      </c>
      <c r="L48" s="99">
        <f t="shared" si="3"/>
        <v>-310</v>
      </c>
      <c r="M48" s="93">
        <f>H48/H48</f>
        <v>1</v>
      </c>
      <c r="N48" s="99">
        <v>2258</v>
      </c>
      <c r="O48" s="99">
        <v>3465</v>
      </c>
      <c r="P48" s="99">
        <v>3081</v>
      </c>
      <c r="Q48" s="99">
        <v>3106</v>
      </c>
      <c r="R48" s="99">
        <v>3113</v>
      </c>
      <c r="S48" s="100">
        <f t="shared" si="4"/>
        <v>2.2537025112685516E-3</v>
      </c>
      <c r="T48" s="100">
        <f t="shared" si="5"/>
        <v>0.37865367581930909</v>
      </c>
      <c r="U48" s="99">
        <f t="shared" si="6"/>
        <v>7</v>
      </c>
      <c r="V48" s="99">
        <f t="shared" si="7"/>
        <v>855</v>
      </c>
      <c r="W48" s="93">
        <f>R48/R48</f>
        <v>1</v>
      </c>
    </row>
    <row r="49" spans="2:23" x14ac:dyDescent="0.25">
      <c r="B49" s="94" t="s">
        <v>60</v>
      </c>
      <c r="C49" s="95">
        <v>3099</v>
      </c>
      <c r="D49" s="95">
        <v>3115</v>
      </c>
      <c r="E49" s="95">
        <v>2065</v>
      </c>
      <c r="F49" s="95">
        <v>2789</v>
      </c>
      <c r="G49" s="95">
        <v>3008</v>
      </c>
      <c r="H49" s="95">
        <v>2663</v>
      </c>
      <c r="I49" s="96">
        <f t="shared" si="0"/>
        <v>-0.11469414893617025</v>
      </c>
      <c r="J49" s="96">
        <f t="shared" si="1"/>
        <v>-0.14510433386837884</v>
      </c>
      <c r="K49" s="95">
        <f t="shared" si="2"/>
        <v>-345</v>
      </c>
      <c r="L49" s="95">
        <f t="shared" si="3"/>
        <v>-452</v>
      </c>
      <c r="M49" s="96">
        <f>H49/H48</f>
        <v>0.86686197916666663</v>
      </c>
      <c r="N49" s="95">
        <v>2228</v>
      </c>
      <c r="O49" s="95">
        <v>3261</v>
      </c>
      <c r="P49" s="95">
        <v>2877</v>
      </c>
      <c r="Q49" s="95">
        <v>2692</v>
      </c>
      <c r="R49" s="95">
        <v>2725</v>
      </c>
      <c r="S49" s="96">
        <f t="shared" si="4"/>
        <v>1.2258543833580937E-2</v>
      </c>
      <c r="T49" s="96">
        <f t="shared" si="5"/>
        <v>0.22307001795332138</v>
      </c>
      <c r="U49" s="95">
        <f t="shared" si="6"/>
        <v>33</v>
      </c>
      <c r="V49" s="95">
        <f t="shared" si="7"/>
        <v>497</v>
      </c>
      <c r="W49" s="96">
        <f>R49/R48</f>
        <v>0.87536138772887895</v>
      </c>
    </row>
    <row r="50" spans="2:23" x14ac:dyDescent="0.25">
      <c r="B50" s="97" t="s">
        <v>61</v>
      </c>
      <c r="C50" s="52">
        <v>2455</v>
      </c>
      <c r="D50" s="52">
        <v>2465</v>
      </c>
      <c r="E50" s="52">
        <v>1643</v>
      </c>
      <c r="F50" s="52">
        <v>2193</v>
      </c>
      <c r="G50" s="52">
        <v>2189</v>
      </c>
      <c r="H50" s="52">
        <v>2050</v>
      </c>
      <c r="I50" s="98">
        <f t="shared" si="0"/>
        <v>-6.3499314755596115E-2</v>
      </c>
      <c r="J50" s="98">
        <f t="shared" si="1"/>
        <v>-0.16835699797160242</v>
      </c>
      <c r="K50" s="52">
        <f t="shared" si="2"/>
        <v>-139</v>
      </c>
      <c r="L50" s="52">
        <f t="shared" si="3"/>
        <v>-415</v>
      </c>
      <c r="M50" s="98">
        <f>H50/H48</f>
        <v>0.66731770833333337</v>
      </c>
      <c r="N50" s="52">
        <v>1653</v>
      </c>
      <c r="O50" s="52">
        <v>2465</v>
      </c>
      <c r="P50" s="52">
        <v>2053</v>
      </c>
      <c r="Q50" s="52">
        <v>2053</v>
      </c>
      <c r="R50" s="52">
        <v>2053</v>
      </c>
      <c r="S50" s="98">
        <f t="shared" si="4"/>
        <v>0</v>
      </c>
      <c r="T50" s="98">
        <f t="shared" si="5"/>
        <v>0.24198427102238362</v>
      </c>
      <c r="U50" s="52">
        <f t="shared" si="6"/>
        <v>0</v>
      </c>
      <c r="V50" s="52">
        <f t="shared" si="7"/>
        <v>400</v>
      </c>
      <c r="W50" s="98">
        <f>R50/R48</f>
        <v>0.65949245101188569</v>
      </c>
    </row>
    <row r="51" spans="2:23" x14ac:dyDescent="0.25">
      <c r="B51" s="97" t="s">
        <v>62</v>
      </c>
      <c r="C51" s="52">
        <v>644</v>
      </c>
      <c r="D51" s="52">
        <v>650</v>
      </c>
      <c r="E51" s="52">
        <v>422</v>
      </c>
      <c r="F51" s="52">
        <v>596</v>
      </c>
      <c r="G51" s="52">
        <v>819</v>
      </c>
      <c r="H51" s="52">
        <v>613</v>
      </c>
      <c r="I51" s="98">
        <f t="shared" si="0"/>
        <v>-0.25152625152625152</v>
      </c>
      <c r="J51" s="98">
        <f t="shared" si="1"/>
        <v>-5.6923076923076965E-2</v>
      </c>
      <c r="K51" s="52">
        <f t="shared" si="2"/>
        <v>-206</v>
      </c>
      <c r="L51" s="52">
        <f t="shared" si="3"/>
        <v>-37</v>
      </c>
      <c r="M51" s="98">
        <f>H51/H48</f>
        <v>0.19954427083333334</v>
      </c>
      <c r="N51" s="52">
        <v>575</v>
      </c>
      <c r="O51" s="52">
        <v>796</v>
      </c>
      <c r="P51" s="52">
        <v>824</v>
      </c>
      <c r="Q51" s="52">
        <v>639</v>
      </c>
      <c r="R51" s="52">
        <v>672</v>
      </c>
      <c r="S51" s="98">
        <f t="shared" si="4"/>
        <v>5.164319248826299E-2</v>
      </c>
      <c r="T51" s="98">
        <f t="shared" si="5"/>
        <v>0.16869565217391314</v>
      </c>
      <c r="U51" s="52">
        <f t="shared" si="6"/>
        <v>33</v>
      </c>
      <c r="V51" s="52">
        <f t="shared" si="7"/>
        <v>97</v>
      </c>
      <c r="W51" s="98">
        <f>R51/R48</f>
        <v>0.21586893671699325</v>
      </c>
    </row>
    <row r="52" spans="2:23" x14ac:dyDescent="0.25">
      <c r="B52" s="94" t="s">
        <v>63</v>
      </c>
      <c r="C52" s="95">
        <v>333</v>
      </c>
      <c r="D52" s="95">
        <v>333</v>
      </c>
      <c r="E52" s="95">
        <v>460</v>
      </c>
      <c r="F52" s="95">
        <v>774</v>
      </c>
      <c r="G52" s="95">
        <v>904</v>
      </c>
      <c r="H52" s="95">
        <v>1110</v>
      </c>
      <c r="I52" s="96">
        <f t="shared" si="0"/>
        <v>0.22787610619469034</v>
      </c>
      <c r="J52" s="96">
        <f t="shared" si="1"/>
        <v>2.3333333333333335</v>
      </c>
      <c r="K52" s="95">
        <f t="shared" si="2"/>
        <v>206</v>
      </c>
      <c r="L52" s="95">
        <f t="shared" si="3"/>
        <v>777</v>
      </c>
      <c r="M52" s="96">
        <f>H52/H48</f>
        <v>0.361328125</v>
      </c>
      <c r="N52" s="95">
        <v>730</v>
      </c>
      <c r="O52" s="95">
        <v>904</v>
      </c>
      <c r="P52" s="95">
        <v>904</v>
      </c>
      <c r="Q52" s="95">
        <v>1114</v>
      </c>
      <c r="R52" s="95">
        <v>1088</v>
      </c>
      <c r="S52" s="96">
        <f t="shared" si="4"/>
        <v>-2.3339317773788171E-2</v>
      </c>
      <c r="T52" s="96">
        <f t="shared" si="5"/>
        <v>0.49041095890410968</v>
      </c>
      <c r="U52" s="95">
        <f t="shared" si="6"/>
        <v>-26</v>
      </c>
      <c r="V52" s="95">
        <f t="shared" si="7"/>
        <v>358</v>
      </c>
      <c r="W52" s="96">
        <f>R52/R48</f>
        <v>0.3495020880179891</v>
      </c>
    </row>
    <row r="53" spans="2:23" ht="6.9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ht="15" customHeight="1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FBE2A0-2764-4E98-AAE5-9D7684868B0F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11.28515625" customWidth="1"/>
    <col min="11" max="12" width="9.28515625" customWidth="1"/>
    <col min="13" max="13" width="12.28515625" customWidth="1"/>
    <col min="14" max="18" width="11.5703125" customWidth="1"/>
    <col min="19" max="19" width="10.7109375" customWidth="1"/>
    <col min="20" max="20" width="13" customWidth="1"/>
    <col min="21" max="22" width="9.855468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CONCATENATE("Establecimientos alojativos en funcionamiento en Tenerife y municipios")</f>
        <v>Establecimientos alojativos en funcionamiento en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86" t="s">
        <v>64</v>
      </c>
      <c r="D5" s="286"/>
      <c r="E5" s="286"/>
      <c r="F5" s="286"/>
      <c r="G5" s="286"/>
      <c r="H5" s="286"/>
      <c r="I5" s="86"/>
      <c r="J5" s="86"/>
      <c r="K5" s="86"/>
      <c r="L5" s="86"/>
      <c r="M5" s="87"/>
      <c r="N5" s="287" t="s">
        <v>65</v>
      </c>
      <c r="O5" s="287"/>
      <c r="P5" s="287"/>
      <c r="Q5" s="287"/>
      <c r="R5" s="287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2018</v>
      </c>
      <c r="D6" s="14">
        <v>2019</v>
      </c>
      <c r="E6" s="14">
        <v>2020</v>
      </c>
      <c r="F6" s="14">
        <v>2021</v>
      </c>
      <c r="G6" s="14">
        <v>2022</v>
      </c>
      <c r="H6" s="14">
        <v>2023</v>
      </c>
      <c r="I6" s="89" t="str">
        <f>CONCATENATE("var. ",RIGHT(H6,2),"/",RIGHT(G6,2))</f>
        <v>var. 23/22</v>
      </c>
      <c r="J6" s="89" t="str">
        <f>CONCATENATE("var. ",RIGHT(H6,2),"/",RIGHT(D6,2))</f>
        <v>var. 23/19</v>
      </c>
      <c r="K6" s="89" t="str">
        <f>CONCATENATE("dif. ",RIGHT(H6,2),"/",RIGHT(G6,2))</f>
        <v>dif. 23/22</v>
      </c>
      <c r="L6" s="89" t="str">
        <f>CONCATENATE("dif. ",RIGHT(H6,2),"/",RIGHT(D6,2))</f>
        <v>dif. 23/19</v>
      </c>
      <c r="M6" s="14" t="str">
        <f>CONCATENATE("cuota/ total isla ",RIGHT(H6,2))</f>
        <v>cuota/ total isla 23</v>
      </c>
      <c r="N6" s="90" t="s">
        <v>228</v>
      </c>
      <c r="O6" s="90" t="s">
        <v>218</v>
      </c>
      <c r="P6" s="90" t="s">
        <v>219</v>
      </c>
      <c r="Q6" s="90" t="s">
        <v>220</v>
      </c>
      <c r="R6" s="90" t="s">
        <v>221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388</v>
      </c>
      <c r="D7" s="92">
        <v>388</v>
      </c>
      <c r="E7" s="92">
        <v>173</v>
      </c>
      <c r="F7" s="92">
        <v>195</v>
      </c>
      <c r="G7" s="92">
        <v>293</v>
      </c>
      <c r="H7" s="92">
        <v>308</v>
      </c>
      <c r="I7" s="93">
        <f>IFERROR(H7/G7-1,"-")</f>
        <v>5.1194539249146853E-2</v>
      </c>
      <c r="J7" s="93">
        <f>IFERROR(H7/D7-1,"-")</f>
        <v>-0.20618556701030932</v>
      </c>
      <c r="K7" s="92">
        <f>IFERROR(H7-G7,"-")</f>
        <v>15</v>
      </c>
      <c r="L7" s="92">
        <f>IFERROR(H7-D7,"-")</f>
        <v>-80</v>
      </c>
      <c r="M7" s="93">
        <f>H7/H7</f>
        <v>1</v>
      </c>
      <c r="N7" s="92">
        <v>144</v>
      </c>
      <c r="O7" s="92">
        <v>273</v>
      </c>
      <c r="P7" s="92">
        <v>302</v>
      </c>
      <c r="Q7" s="92">
        <v>945</v>
      </c>
      <c r="R7" s="92">
        <v>975</v>
      </c>
      <c r="S7" s="93">
        <f t="shared" ref="S7:S52" si="0">IFERROR(R7/Q7-1,"-")</f>
        <v>3.1746031746031855E-2</v>
      </c>
      <c r="T7" s="93">
        <f t="shared" ref="T7:T52" si="1">IFERROR(R7/N7-1,"-")</f>
        <v>5.770833333333333</v>
      </c>
      <c r="U7" s="92">
        <f t="shared" ref="U7:U52" si="2">IFERROR(R7-Q7,"-")</f>
        <v>30</v>
      </c>
      <c r="V7" s="92">
        <f t="shared" ref="V7:V52" si="3">IFERROR(R7-N7,"-")</f>
        <v>831</v>
      </c>
      <c r="W7" s="93">
        <f>R7/R7</f>
        <v>1</v>
      </c>
    </row>
    <row r="8" spans="2:23" x14ac:dyDescent="0.25">
      <c r="B8" s="94" t="s">
        <v>60</v>
      </c>
      <c r="C8" s="95">
        <v>229</v>
      </c>
      <c r="D8" s="95">
        <v>230</v>
      </c>
      <c r="E8" s="95">
        <v>104</v>
      </c>
      <c r="F8" s="95">
        <v>124</v>
      </c>
      <c r="G8" s="95">
        <v>194</v>
      </c>
      <c r="H8" s="95">
        <v>199</v>
      </c>
      <c r="I8" s="96">
        <f t="shared" ref="I8:I52" si="4">IFERROR(H8/G8-1,"-")</f>
        <v>2.5773195876288568E-2</v>
      </c>
      <c r="J8" s="96">
        <f t="shared" ref="J8:J52" si="5">IFERROR(H8/D8-1,"-")</f>
        <v>-0.13478260869565217</v>
      </c>
      <c r="K8" s="95">
        <f t="shared" ref="K8:K52" si="6">IFERROR(H8-G8,"-")</f>
        <v>5</v>
      </c>
      <c r="L8" s="95">
        <f t="shared" ref="L8:L52" si="7">IFERROR(H8-D8,"-")</f>
        <v>-31</v>
      </c>
      <c r="M8" s="96">
        <f>H8/H7</f>
        <v>0.64610389610389607</v>
      </c>
      <c r="N8" s="95">
        <v>85</v>
      </c>
      <c r="O8" s="95">
        <v>181</v>
      </c>
      <c r="P8" s="95">
        <v>198</v>
      </c>
      <c r="Q8" s="95">
        <v>206</v>
      </c>
      <c r="R8" s="95">
        <v>213</v>
      </c>
      <c r="S8" s="96">
        <f t="shared" si="0"/>
        <v>3.398058252427183E-2</v>
      </c>
      <c r="T8" s="96">
        <f t="shared" si="1"/>
        <v>1.5058823529411764</v>
      </c>
      <c r="U8" s="95">
        <f t="shared" si="2"/>
        <v>7</v>
      </c>
      <c r="V8" s="95">
        <f t="shared" si="3"/>
        <v>128</v>
      </c>
      <c r="W8" s="96">
        <f>R8/R7</f>
        <v>0.21846153846153846</v>
      </c>
    </row>
    <row r="9" spans="2:23" x14ac:dyDescent="0.25">
      <c r="B9" s="97" t="s">
        <v>61</v>
      </c>
      <c r="C9" s="52">
        <v>121</v>
      </c>
      <c r="D9" s="52">
        <v>124</v>
      </c>
      <c r="E9" s="52">
        <v>63</v>
      </c>
      <c r="F9" s="52">
        <v>84</v>
      </c>
      <c r="G9" s="52">
        <v>128</v>
      </c>
      <c r="H9" s="52">
        <v>131</v>
      </c>
      <c r="I9" s="98">
        <f t="shared" si="4"/>
        <v>2.34375E-2</v>
      </c>
      <c r="J9" s="98">
        <f t="shared" si="5"/>
        <v>5.6451612903225756E-2</v>
      </c>
      <c r="K9" s="52">
        <f t="shared" si="6"/>
        <v>3</v>
      </c>
      <c r="L9" s="52">
        <f t="shared" si="7"/>
        <v>7</v>
      </c>
      <c r="M9" s="98">
        <f>H9/H7</f>
        <v>0.42532467532467533</v>
      </c>
      <c r="N9" s="52">
        <v>57</v>
      </c>
      <c r="O9" s="52">
        <v>123</v>
      </c>
      <c r="P9" s="52">
        <v>129</v>
      </c>
      <c r="Q9" s="52">
        <v>134</v>
      </c>
      <c r="R9" s="52">
        <v>138</v>
      </c>
      <c r="S9" s="98">
        <f t="shared" si="0"/>
        <v>2.9850746268656803E-2</v>
      </c>
      <c r="T9" s="98">
        <f t="shared" si="1"/>
        <v>1.4210526315789473</v>
      </c>
      <c r="U9" s="52">
        <f t="shared" si="2"/>
        <v>4</v>
      </c>
      <c r="V9" s="52">
        <f t="shared" si="3"/>
        <v>81</v>
      </c>
      <c r="W9" s="98">
        <f>R9/R7</f>
        <v>0.14153846153846153</v>
      </c>
    </row>
    <row r="10" spans="2:23" x14ac:dyDescent="0.25">
      <c r="B10" s="97" t="s">
        <v>62</v>
      </c>
      <c r="C10" s="52">
        <v>108</v>
      </c>
      <c r="D10" s="52">
        <v>107</v>
      </c>
      <c r="E10" s="52">
        <v>41</v>
      </c>
      <c r="F10" s="52">
        <v>40</v>
      </c>
      <c r="G10" s="52">
        <v>65</v>
      </c>
      <c r="H10" s="52">
        <v>68</v>
      </c>
      <c r="I10" s="98">
        <f t="shared" si="4"/>
        <v>4.6153846153846212E-2</v>
      </c>
      <c r="J10" s="98">
        <f t="shared" si="5"/>
        <v>-0.36448598130841126</v>
      </c>
      <c r="K10" s="52">
        <f t="shared" si="6"/>
        <v>3</v>
      </c>
      <c r="L10" s="52">
        <f t="shared" si="7"/>
        <v>-39</v>
      </c>
      <c r="M10" s="98">
        <f>H10/H7</f>
        <v>0.22077922077922077</v>
      </c>
      <c r="N10" s="52">
        <v>28</v>
      </c>
      <c r="O10" s="52">
        <v>58</v>
      </c>
      <c r="P10" s="52">
        <v>69</v>
      </c>
      <c r="Q10" s="52">
        <v>72</v>
      </c>
      <c r="R10" s="52">
        <v>75</v>
      </c>
      <c r="S10" s="98">
        <f t="shared" si="0"/>
        <v>4.1666666666666741E-2</v>
      </c>
      <c r="T10" s="98">
        <f t="shared" si="1"/>
        <v>1.6785714285714284</v>
      </c>
      <c r="U10" s="52">
        <f t="shared" si="2"/>
        <v>3</v>
      </c>
      <c r="V10" s="52">
        <f t="shared" si="3"/>
        <v>47</v>
      </c>
      <c r="W10" s="98">
        <f>R10/R7</f>
        <v>7.6923076923076927E-2</v>
      </c>
    </row>
    <row r="11" spans="2:23" x14ac:dyDescent="0.25">
      <c r="B11" s="94" t="s">
        <v>63</v>
      </c>
      <c r="C11" s="95">
        <v>159</v>
      </c>
      <c r="D11" s="95">
        <v>158</v>
      </c>
      <c r="E11" s="95">
        <v>70</v>
      </c>
      <c r="F11" s="95">
        <v>71</v>
      </c>
      <c r="G11" s="95">
        <v>100</v>
      </c>
      <c r="H11" s="95">
        <v>109</v>
      </c>
      <c r="I11" s="96">
        <f t="shared" si="4"/>
        <v>9.000000000000008E-2</v>
      </c>
      <c r="J11" s="96">
        <f t="shared" si="5"/>
        <v>-0.310126582278481</v>
      </c>
      <c r="K11" s="95">
        <f t="shared" si="6"/>
        <v>9</v>
      </c>
      <c r="L11" s="95">
        <f t="shared" si="7"/>
        <v>-49</v>
      </c>
      <c r="M11" s="96">
        <f>H11/H7</f>
        <v>0.35389610389610388</v>
      </c>
      <c r="N11" s="95">
        <v>59</v>
      </c>
      <c r="O11" s="95">
        <v>92</v>
      </c>
      <c r="P11" s="95">
        <v>104</v>
      </c>
      <c r="Q11" s="95">
        <v>109</v>
      </c>
      <c r="R11" s="95">
        <v>112</v>
      </c>
      <c r="S11" s="96">
        <f t="shared" si="0"/>
        <v>2.7522935779816571E-2</v>
      </c>
      <c r="T11" s="96">
        <f t="shared" si="1"/>
        <v>0.89830508474576276</v>
      </c>
      <c r="U11" s="95">
        <f t="shared" si="2"/>
        <v>3</v>
      </c>
      <c r="V11" s="95">
        <f t="shared" si="3"/>
        <v>53</v>
      </c>
      <c r="W11" s="96">
        <f>R11/R7</f>
        <v>0.11487179487179487</v>
      </c>
    </row>
    <row r="12" spans="2:23" x14ac:dyDescent="0.25">
      <c r="B12" s="91" t="s">
        <v>44</v>
      </c>
      <c r="C12" s="99">
        <v>99</v>
      </c>
      <c r="D12" s="99">
        <v>100</v>
      </c>
      <c r="E12" s="99">
        <v>49</v>
      </c>
      <c r="F12" s="99">
        <v>57</v>
      </c>
      <c r="G12" s="99">
        <v>84</v>
      </c>
      <c r="H12" s="99">
        <v>90</v>
      </c>
      <c r="I12" s="100">
        <f t="shared" si="4"/>
        <v>7.1428571428571397E-2</v>
      </c>
      <c r="J12" s="100">
        <f t="shared" si="5"/>
        <v>-9.9999999999999978E-2</v>
      </c>
      <c r="K12" s="99">
        <f t="shared" si="6"/>
        <v>6</v>
      </c>
      <c r="L12" s="99">
        <f t="shared" si="7"/>
        <v>-10</v>
      </c>
      <c r="M12" s="93">
        <f>H12/H12</f>
        <v>1</v>
      </c>
      <c r="N12" s="99">
        <v>42</v>
      </c>
      <c r="O12" s="99">
        <v>78</v>
      </c>
      <c r="P12" s="99">
        <v>85</v>
      </c>
      <c r="Q12" s="99">
        <v>91</v>
      </c>
      <c r="R12" s="99">
        <v>95</v>
      </c>
      <c r="S12" s="100">
        <f t="shared" si="0"/>
        <v>4.3956043956044022E-2</v>
      </c>
      <c r="T12" s="100">
        <f t="shared" si="1"/>
        <v>1.2619047619047619</v>
      </c>
      <c r="U12" s="99">
        <f t="shared" si="2"/>
        <v>4</v>
      </c>
      <c r="V12" s="99">
        <f t="shared" si="3"/>
        <v>53</v>
      </c>
      <c r="W12" s="93">
        <f>R12/R12</f>
        <v>1</v>
      </c>
    </row>
    <row r="13" spans="2:23" ht="15" customHeight="1" x14ac:dyDescent="0.25">
      <c r="B13" s="94" t="s">
        <v>60</v>
      </c>
      <c r="C13" s="95">
        <v>61</v>
      </c>
      <c r="D13" s="95">
        <v>62</v>
      </c>
      <c r="E13" s="95">
        <v>31</v>
      </c>
      <c r="F13" s="95">
        <v>40</v>
      </c>
      <c r="G13" s="95">
        <v>60</v>
      </c>
      <c r="H13" s="95">
        <v>62</v>
      </c>
      <c r="I13" s="96">
        <f t="shared" si="4"/>
        <v>3.3333333333333437E-2</v>
      </c>
      <c r="J13" s="96">
        <f t="shared" si="5"/>
        <v>0</v>
      </c>
      <c r="K13" s="95">
        <f t="shared" si="6"/>
        <v>2</v>
      </c>
      <c r="L13" s="95">
        <f t="shared" si="7"/>
        <v>0</v>
      </c>
      <c r="M13" s="96">
        <f>H13/H12</f>
        <v>0.68888888888888888</v>
      </c>
      <c r="N13" s="95">
        <v>27</v>
      </c>
      <c r="O13" s="95">
        <v>58</v>
      </c>
      <c r="P13" s="95">
        <v>61</v>
      </c>
      <c r="Q13" s="95">
        <v>63</v>
      </c>
      <c r="R13" s="95">
        <v>63</v>
      </c>
      <c r="S13" s="96">
        <f t="shared" si="0"/>
        <v>0</v>
      </c>
      <c r="T13" s="96">
        <f t="shared" si="1"/>
        <v>1.3333333333333335</v>
      </c>
      <c r="U13" s="95">
        <f t="shared" si="2"/>
        <v>0</v>
      </c>
      <c r="V13" s="95">
        <f t="shared" si="3"/>
        <v>36</v>
      </c>
      <c r="W13" s="96">
        <f>R13/R12</f>
        <v>0.66315789473684206</v>
      </c>
    </row>
    <row r="14" spans="2:23" x14ac:dyDescent="0.25">
      <c r="B14" s="97" t="s">
        <v>61</v>
      </c>
      <c r="C14" s="52">
        <v>42</v>
      </c>
      <c r="D14" s="52">
        <v>44</v>
      </c>
      <c r="E14" s="52">
        <v>25</v>
      </c>
      <c r="F14" s="52">
        <v>33</v>
      </c>
      <c r="G14" s="52">
        <v>48</v>
      </c>
      <c r="H14" s="52">
        <v>50</v>
      </c>
      <c r="I14" s="98">
        <f t="shared" si="4"/>
        <v>4.1666666666666741E-2</v>
      </c>
      <c r="J14" s="98">
        <f t="shared" si="5"/>
        <v>0.13636363636363646</v>
      </c>
      <c r="K14" s="52">
        <f t="shared" si="6"/>
        <v>2</v>
      </c>
      <c r="L14" s="52">
        <f t="shared" si="7"/>
        <v>6</v>
      </c>
      <c r="M14" s="98">
        <f>H14/H12</f>
        <v>0.55555555555555558</v>
      </c>
      <c r="N14" s="52">
        <v>24</v>
      </c>
      <c r="O14" s="52">
        <v>47</v>
      </c>
      <c r="P14" s="52">
        <v>49</v>
      </c>
      <c r="Q14" s="52">
        <v>52</v>
      </c>
      <c r="R14" s="52">
        <v>52</v>
      </c>
      <c r="S14" s="98">
        <f t="shared" si="0"/>
        <v>0</v>
      </c>
      <c r="T14" s="98">
        <f t="shared" si="1"/>
        <v>1.1666666666666665</v>
      </c>
      <c r="U14" s="52">
        <f t="shared" si="2"/>
        <v>0</v>
      </c>
      <c r="V14" s="52">
        <f t="shared" si="3"/>
        <v>28</v>
      </c>
      <c r="W14" s="98">
        <f>R14/R12</f>
        <v>0.54736842105263162</v>
      </c>
    </row>
    <row r="15" spans="2:23" x14ac:dyDescent="0.25">
      <c r="B15" s="97" t="s">
        <v>62</v>
      </c>
      <c r="C15" s="52">
        <v>19</v>
      </c>
      <c r="D15" s="52">
        <v>18</v>
      </c>
      <c r="E15" s="52">
        <v>6</v>
      </c>
      <c r="F15" s="52">
        <v>7</v>
      </c>
      <c r="G15" s="52">
        <v>12</v>
      </c>
      <c r="H15" s="52">
        <v>11</v>
      </c>
      <c r="I15" s="98">
        <f t="shared" si="4"/>
        <v>-8.333333333333337E-2</v>
      </c>
      <c r="J15" s="98">
        <f t="shared" si="5"/>
        <v>-0.38888888888888884</v>
      </c>
      <c r="K15" s="52">
        <f t="shared" si="6"/>
        <v>-1</v>
      </c>
      <c r="L15" s="52">
        <f t="shared" si="7"/>
        <v>-7</v>
      </c>
      <c r="M15" s="98">
        <f>H15/H12</f>
        <v>0.12222222222222222</v>
      </c>
      <c r="N15" s="52">
        <v>3</v>
      </c>
      <c r="O15" s="52">
        <v>11</v>
      </c>
      <c r="P15" s="52">
        <v>12</v>
      </c>
      <c r="Q15" s="52">
        <v>11</v>
      </c>
      <c r="R15" s="52">
        <v>11</v>
      </c>
      <c r="S15" s="98">
        <f t="shared" si="0"/>
        <v>0</v>
      </c>
      <c r="T15" s="98">
        <f t="shared" si="1"/>
        <v>2.6666666666666665</v>
      </c>
      <c r="U15" s="52">
        <f t="shared" si="2"/>
        <v>0</v>
      </c>
      <c r="V15" s="52">
        <f t="shared" si="3"/>
        <v>8</v>
      </c>
      <c r="W15" s="98">
        <f>R15/R12</f>
        <v>0.11578947368421053</v>
      </c>
    </row>
    <row r="16" spans="2:23" x14ac:dyDescent="0.25">
      <c r="B16" s="94" t="s">
        <v>63</v>
      </c>
      <c r="C16" s="95">
        <v>38</v>
      </c>
      <c r="D16" s="95">
        <v>38</v>
      </c>
      <c r="E16" s="95">
        <v>18</v>
      </c>
      <c r="F16" s="95">
        <v>17</v>
      </c>
      <c r="G16" s="95">
        <v>24</v>
      </c>
      <c r="H16" s="95">
        <v>29</v>
      </c>
      <c r="I16" s="96">
        <f t="shared" si="4"/>
        <v>0.20833333333333326</v>
      </c>
      <c r="J16" s="96">
        <f t="shared" si="5"/>
        <v>-0.23684210526315785</v>
      </c>
      <c r="K16" s="95">
        <f t="shared" si="6"/>
        <v>5</v>
      </c>
      <c r="L16" s="95">
        <f t="shared" si="7"/>
        <v>-9</v>
      </c>
      <c r="M16" s="96">
        <f>H16/H12</f>
        <v>0.32222222222222224</v>
      </c>
      <c r="N16" s="95">
        <v>15</v>
      </c>
      <c r="O16" s="95">
        <v>20</v>
      </c>
      <c r="P16" s="95">
        <v>24</v>
      </c>
      <c r="Q16" s="95">
        <v>28</v>
      </c>
      <c r="R16" s="95">
        <v>32</v>
      </c>
      <c r="S16" s="96">
        <f t="shared" si="0"/>
        <v>0.14285714285714279</v>
      </c>
      <c r="T16" s="96">
        <f t="shared" si="1"/>
        <v>1.1333333333333333</v>
      </c>
      <c r="U16" s="95">
        <f t="shared" si="2"/>
        <v>4</v>
      </c>
      <c r="V16" s="95">
        <f t="shared" si="3"/>
        <v>17</v>
      </c>
      <c r="W16" s="96">
        <f>R16/R12</f>
        <v>0.33684210526315789</v>
      </c>
    </row>
    <row r="17" spans="2:23" x14ac:dyDescent="0.25">
      <c r="B17" s="91" t="s">
        <v>46</v>
      </c>
      <c r="C17" s="99">
        <v>13</v>
      </c>
      <c r="D17" s="99">
        <v>13</v>
      </c>
      <c r="E17" s="99">
        <v>4</v>
      </c>
      <c r="F17" s="99">
        <v>4</v>
      </c>
      <c r="G17" s="99">
        <v>5</v>
      </c>
      <c r="H17" s="99">
        <v>7</v>
      </c>
      <c r="I17" s="100">
        <f t="shared" si="4"/>
        <v>0.39999999999999991</v>
      </c>
      <c r="J17" s="100">
        <f t="shared" si="5"/>
        <v>-0.46153846153846156</v>
      </c>
      <c r="K17" s="99">
        <f t="shared" si="6"/>
        <v>2</v>
      </c>
      <c r="L17" s="99">
        <f t="shared" si="7"/>
        <v>-6</v>
      </c>
      <c r="M17" s="93">
        <f>H17/H17</f>
        <v>1</v>
      </c>
      <c r="N17" s="99">
        <v>2</v>
      </c>
      <c r="O17" s="99">
        <v>4</v>
      </c>
      <c r="P17" s="99">
        <v>7</v>
      </c>
      <c r="Q17" s="99">
        <v>7</v>
      </c>
      <c r="R17" s="99">
        <v>7</v>
      </c>
      <c r="S17" s="100">
        <f t="shared" si="0"/>
        <v>0</v>
      </c>
      <c r="T17" s="100">
        <f t="shared" si="1"/>
        <v>2.5</v>
      </c>
      <c r="U17" s="99">
        <f t="shared" si="2"/>
        <v>0</v>
      </c>
      <c r="V17" s="99">
        <f t="shared" si="3"/>
        <v>5</v>
      </c>
      <c r="W17" s="93">
        <f>R17/R17</f>
        <v>1</v>
      </c>
    </row>
    <row r="18" spans="2:23" x14ac:dyDescent="0.25">
      <c r="B18" s="94" t="s">
        <v>60</v>
      </c>
      <c r="C18" s="95">
        <v>7</v>
      </c>
      <c r="D18" s="95">
        <v>7</v>
      </c>
      <c r="E18" s="95">
        <v>3</v>
      </c>
      <c r="F18" s="95">
        <v>4</v>
      </c>
      <c r="G18" s="95">
        <v>5</v>
      </c>
      <c r="H18" s="95">
        <v>6</v>
      </c>
      <c r="I18" s="96">
        <f t="shared" si="4"/>
        <v>0.19999999999999996</v>
      </c>
      <c r="J18" s="96">
        <f t="shared" si="5"/>
        <v>-0.1428571428571429</v>
      </c>
      <c r="K18" s="95">
        <f t="shared" si="6"/>
        <v>1</v>
      </c>
      <c r="L18" s="95">
        <f t="shared" si="7"/>
        <v>-1</v>
      </c>
      <c r="M18" s="96">
        <f>H18/H17</f>
        <v>0.8571428571428571</v>
      </c>
      <c r="N18" s="95">
        <v>2</v>
      </c>
      <c r="O18" s="95">
        <v>4</v>
      </c>
      <c r="P18" s="95">
        <v>6</v>
      </c>
      <c r="Q18" s="95">
        <v>6</v>
      </c>
      <c r="R18" s="95">
        <v>6</v>
      </c>
      <c r="S18" s="96">
        <f t="shared" si="0"/>
        <v>0</v>
      </c>
      <c r="T18" s="96">
        <f t="shared" si="1"/>
        <v>2</v>
      </c>
      <c r="U18" s="95">
        <f t="shared" si="2"/>
        <v>0</v>
      </c>
      <c r="V18" s="95">
        <f t="shared" si="3"/>
        <v>4</v>
      </c>
      <c r="W18" s="96">
        <f>R18/R17</f>
        <v>0.8571428571428571</v>
      </c>
    </row>
    <row r="19" spans="2:23" x14ac:dyDescent="0.25">
      <c r="B19" s="97" t="s">
        <v>61</v>
      </c>
      <c r="C19" s="52">
        <v>0</v>
      </c>
      <c r="D19" s="52">
        <v>0</v>
      </c>
      <c r="E19" s="52">
        <v>0</v>
      </c>
      <c r="F19" s="52">
        <v>0</v>
      </c>
      <c r="G19" s="52">
        <v>0</v>
      </c>
      <c r="H19" s="52">
        <v>0</v>
      </c>
      <c r="I19" s="98" t="str">
        <f t="shared" si="4"/>
        <v>-</v>
      </c>
      <c r="J19" s="98" t="str">
        <f t="shared" si="5"/>
        <v>-</v>
      </c>
      <c r="K19" s="52">
        <f t="shared" si="6"/>
        <v>0</v>
      </c>
      <c r="L19" s="52">
        <f t="shared" si="7"/>
        <v>0</v>
      </c>
      <c r="M19" s="98">
        <f>H19/H17</f>
        <v>0</v>
      </c>
      <c r="N19" s="52">
        <v>0</v>
      </c>
      <c r="O19" s="52">
        <v>0</v>
      </c>
      <c r="P19" s="52">
        <v>0</v>
      </c>
      <c r="Q19" s="52">
        <v>0</v>
      </c>
      <c r="R19" s="52">
        <v>0</v>
      </c>
      <c r="S19" s="98" t="str">
        <f t="shared" si="0"/>
        <v>-</v>
      </c>
      <c r="T19" s="98" t="str">
        <f t="shared" si="1"/>
        <v>-</v>
      </c>
      <c r="U19" s="52">
        <f t="shared" si="2"/>
        <v>0</v>
      </c>
      <c r="V19" s="52">
        <f t="shared" si="3"/>
        <v>0</v>
      </c>
      <c r="W19" s="98">
        <f>R19/R17</f>
        <v>0</v>
      </c>
    </row>
    <row r="20" spans="2:23" x14ac:dyDescent="0.25">
      <c r="B20" s="97" t="s">
        <v>62</v>
      </c>
      <c r="C20" s="52">
        <v>0</v>
      </c>
      <c r="D20" s="52">
        <v>0</v>
      </c>
      <c r="E20" s="52">
        <v>0</v>
      </c>
      <c r="F20" s="52">
        <v>0</v>
      </c>
      <c r="G20" s="52">
        <v>0</v>
      </c>
      <c r="H20" s="52">
        <v>0</v>
      </c>
      <c r="I20" s="98" t="str">
        <f t="shared" si="4"/>
        <v>-</v>
      </c>
      <c r="J20" s="98" t="str">
        <f t="shared" si="5"/>
        <v>-</v>
      </c>
      <c r="K20" s="52">
        <f t="shared" si="6"/>
        <v>0</v>
      </c>
      <c r="L20" s="52">
        <f t="shared" si="7"/>
        <v>0</v>
      </c>
      <c r="M20" s="98">
        <f>H20/H17</f>
        <v>0</v>
      </c>
      <c r="N20" s="52">
        <v>2</v>
      </c>
      <c r="O20" s="52">
        <v>0</v>
      </c>
      <c r="P20" s="52">
        <v>0</v>
      </c>
      <c r="Q20" s="52">
        <v>0</v>
      </c>
      <c r="R20" s="52">
        <v>0</v>
      </c>
      <c r="S20" s="98" t="str">
        <f t="shared" si="0"/>
        <v>-</v>
      </c>
      <c r="T20" s="98">
        <f t="shared" si="1"/>
        <v>-1</v>
      </c>
      <c r="U20" s="52">
        <f t="shared" si="2"/>
        <v>0</v>
      </c>
      <c r="V20" s="52">
        <f t="shared" si="3"/>
        <v>-2</v>
      </c>
      <c r="W20" s="98">
        <f>R20/R17</f>
        <v>0</v>
      </c>
    </row>
    <row r="21" spans="2:23" x14ac:dyDescent="0.25">
      <c r="B21" s="94" t="s">
        <v>63</v>
      </c>
      <c r="C21" s="95">
        <v>6</v>
      </c>
      <c r="D21" s="95">
        <v>6</v>
      </c>
      <c r="E21" s="95">
        <v>1</v>
      </c>
      <c r="F21" s="95">
        <v>0</v>
      </c>
      <c r="G21" s="95">
        <v>0</v>
      </c>
      <c r="H21" s="95">
        <v>0</v>
      </c>
      <c r="I21" s="96" t="str">
        <f t="shared" si="4"/>
        <v>-</v>
      </c>
      <c r="J21" s="96">
        <f t="shared" si="5"/>
        <v>-1</v>
      </c>
      <c r="K21" s="95">
        <f t="shared" si="6"/>
        <v>0</v>
      </c>
      <c r="L21" s="95">
        <f t="shared" si="7"/>
        <v>-6</v>
      </c>
      <c r="M21" s="96">
        <f>H21/H17</f>
        <v>0</v>
      </c>
      <c r="N21" s="95">
        <v>0</v>
      </c>
      <c r="O21" s="95">
        <v>0</v>
      </c>
      <c r="P21" s="95">
        <v>0</v>
      </c>
      <c r="Q21" s="95">
        <v>0</v>
      </c>
      <c r="R21" s="95">
        <v>0</v>
      </c>
      <c r="S21" s="96" t="str">
        <f t="shared" si="0"/>
        <v>-</v>
      </c>
      <c r="T21" s="96" t="str">
        <f t="shared" si="1"/>
        <v>-</v>
      </c>
      <c r="U21" s="95">
        <f t="shared" si="2"/>
        <v>0</v>
      </c>
      <c r="V21" s="95">
        <f t="shared" si="3"/>
        <v>0</v>
      </c>
      <c r="W21" s="96">
        <f>R21/R17</f>
        <v>0</v>
      </c>
    </row>
    <row r="22" spans="2:23" x14ac:dyDescent="0.25">
      <c r="B22" s="91" t="s">
        <v>46</v>
      </c>
      <c r="C22" s="99">
        <v>13</v>
      </c>
      <c r="D22" s="99">
        <v>13</v>
      </c>
      <c r="E22" s="99">
        <v>4</v>
      </c>
      <c r="F22" s="99">
        <v>4</v>
      </c>
      <c r="G22" s="99">
        <v>5</v>
      </c>
      <c r="H22" s="99">
        <v>7</v>
      </c>
      <c r="I22" s="100">
        <f t="shared" si="4"/>
        <v>0.39999999999999991</v>
      </c>
      <c r="J22" s="100">
        <f t="shared" si="5"/>
        <v>-0.46153846153846156</v>
      </c>
      <c r="K22" s="99">
        <f t="shared" si="6"/>
        <v>2</v>
      </c>
      <c r="L22" s="99">
        <f t="shared" si="7"/>
        <v>-6</v>
      </c>
      <c r="M22" s="100">
        <f>H22/H22</f>
        <v>1</v>
      </c>
      <c r="N22" s="99">
        <v>2</v>
      </c>
      <c r="O22" s="99">
        <v>4</v>
      </c>
      <c r="P22" s="99">
        <v>7</v>
      </c>
      <c r="Q22" s="99">
        <v>7</v>
      </c>
      <c r="R22" s="99">
        <v>7</v>
      </c>
      <c r="S22" s="100">
        <f t="shared" si="0"/>
        <v>0</v>
      </c>
      <c r="T22" s="100">
        <f t="shared" si="1"/>
        <v>2.5</v>
      </c>
      <c r="U22" s="99">
        <f t="shared" si="2"/>
        <v>0</v>
      </c>
      <c r="V22" s="99">
        <f t="shared" si="3"/>
        <v>5</v>
      </c>
      <c r="W22" s="100">
        <f>R22/R22</f>
        <v>1</v>
      </c>
    </row>
    <row r="23" spans="2:23" x14ac:dyDescent="0.25">
      <c r="B23" s="94" t="s">
        <v>60</v>
      </c>
      <c r="C23" s="95">
        <v>7</v>
      </c>
      <c r="D23" s="95">
        <v>7</v>
      </c>
      <c r="E23" s="95">
        <v>3</v>
      </c>
      <c r="F23" s="95">
        <v>4</v>
      </c>
      <c r="G23" s="95">
        <v>5</v>
      </c>
      <c r="H23" s="95">
        <v>6</v>
      </c>
      <c r="I23" s="96">
        <f t="shared" si="4"/>
        <v>0.19999999999999996</v>
      </c>
      <c r="J23" s="96">
        <f t="shared" si="5"/>
        <v>-0.1428571428571429</v>
      </c>
      <c r="K23" s="95">
        <f t="shared" si="6"/>
        <v>1</v>
      </c>
      <c r="L23" s="95">
        <f t="shared" si="7"/>
        <v>-1</v>
      </c>
      <c r="M23" s="96">
        <f>H23/H22</f>
        <v>0.8571428571428571</v>
      </c>
      <c r="N23" s="95">
        <v>2</v>
      </c>
      <c r="O23" s="95">
        <v>4</v>
      </c>
      <c r="P23" s="95">
        <v>6</v>
      </c>
      <c r="Q23" s="95">
        <v>6</v>
      </c>
      <c r="R23" s="95">
        <v>6</v>
      </c>
      <c r="S23" s="96">
        <f t="shared" si="0"/>
        <v>0</v>
      </c>
      <c r="T23" s="96">
        <f t="shared" si="1"/>
        <v>2</v>
      </c>
      <c r="U23" s="95">
        <f t="shared" si="2"/>
        <v>0</v>
      </c>
      <c r="V23" s="95">
        <f t="shared" si="3"/>
        <v>4</v>
      </c>
      <c r="W23" s="96">
        <f>R23/R22</f>
        <v>0.8571428571428571</v>
      </c>
    </row>
    <row r="24" spans="2:23" x14ac:dyDescent="0.25">
      <c r="B24" s="94" t="s">
        <v>63</v>
      </c>
      <c r="C24" s="95">
        <v>6</v>
      </c>
      <c r="D24" s="95">
        <v>6</v>
      </c>
      <c r="E24" s="95">
        <v>1</v>
      </c>
      <c r="F24" s="95">
        <v>0</v>
      </c>
      <c r="G24" s="95">
        <v>0</v>
      </c>
      <c r="H24" s="95">
        <v>0</v>
      </c>
      <c r="I24" s="96" t="str">
        <f t="shared" si="4"/>
        <v>-</v>
      </c>
      <c r="J24" s="96">
        <f t="shared" si="5"/>
        <v>-1</v>
      </c>
      <c r="K24" s="95">
        <f t="shared" si="6"/>
        <v>0</v>
      </c>
      <c r="L24" s="95">
        <f t="shared" si="7"/>
        <v>-6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0"/>
        <v>-</v>
      </c>
      <c r="T24" s="96" t="str">
        <f t="shared" si="1"/>
        <v>-</v>
      </c>
      <c r="U24" s="95">
        <f t="shared" si="2"/>
        <v>0</v>
      </c>
      <c r="V24" s="95">
        <f t="shared" si="3"/>
        <v>0</v>
      </c>
      <c r="W24" s="96">
        <f>R24/R22</f>
        <v>0</v>
      </c>
    </row>
    <row r="25" spans="2:23" x14ac:dyDescent="0.25">
      <c r="B25" s="91" t="s">
        <v>47</v>
      </c>
      <c r="C25" s="99">
        <v>6</v>
      </c>
      <c r="D25" s="99">
        <v>6</v>
      </c>
      <c r="E25" s="99">
        <v>3</v>
      </c>
      <c r="F25" s="99">
        <v>4</v>
      </c>
      <c r="G25" s="99">
        <v>5</v>
      </c>
      <c r="H25" s="99">
        <v>4</v>
      </c>
      <c r="I25" s="100">
        <f t="shared" si="4"/>
        <v>-0.19999999999999996</v>
      </c>
      <c r="J25" s="100">
        <f t="shared" si="5"/>
        <v>-0.33333333333333337</v>
      </c>
      <c r="K25" s="99">
        <f t="shared" si="6"/>
        <v>-1</v>
      </c>
      <c r="L25" s="99">
        <f t="shared" si="7"/>
        <v>-2</v>
      </c>
      <c r="M25" s="93">
        <f>H25/H25</f>
        <v>1</v>
      </c>
      <c r="N25" s="99">
        <v>3</v>
      </c>
      <c r="O25" s="99">
        <v>5</v>
      </c>
      <c r="P25" s="99">
        <v>5</v>
      </c>
      <c r="Q25" s="99">
        <v>4</v>
      </c>
      <c r="R25" s="99">
        <v>6</v>
      </c>
      <c r="S25" s="100">
        <f t="shared" si="0"/>
        <v>0.5</v>
      </c>
      <c r="T25" s="100">
        <f t="shared" si="1"/>
        <v>1</v>
      </c>
      <c r="U25" s="99">
        <f t="shared" si="2"/>
        <v>2</v>
      </c>
      <c r="V25" s="99">
        <f t="shared" si="3"/>
        <v>3</v>
      </c>
      <c r="W25" s="93">
        <f>R25/R25</f>
        <v>1</v>
      </c>
    </row>
    <row r="26" spans="2:23" x14ac:dyDescent="0.25">
      <c r="B26" s="94" t="s">
        <v>60</v>
      </c>
      <c r="C26" s="95">
        <v>5</v>
      </c>
      <c r="D26" s="95">
        <v>5</v>
      </c>
      <c r="E26" s="95">
        <v>2</v>
      </c>
      <c r="F26" s="95">
        <v>3</v>
      </c>
      <c r="G26" s="95">
        <v>4</v>
      </c>
      <c r="H26" s="95">
        <v>3</v>
      </c>
      <c r="I26" s="96">
        <f t="shared" si="4"/>
        <v>-0.25</v>
      </c>
      <c r="J26" s="96">
        <f t="shared" si="5"/>
        <v>-0.4</v>
      </c>
      <c r="K26" s="95">
        <f t="shared" si="6"/>
        <v>-1</v>
      </c>
      <c r="L26" s="95">
        <f t="shared" si="7"/>
        <v>-2</v>
      </c>
      <c r="M26" s="96">
        <f>H26/H25</f>
        <v>0.75</v>
      </c>
      <c r="N26" s="95">
        <v>2</v>
      </c>
      <c r="O26" s="95">
        <v>4</v>
      </c>
      <c r="P26" s="95">
        <v>4</v>
      </c>
      <c r="Q26" s="95">
        <v>3</v>
      </c>
      <c r="R26" s="95">
        <v>5</v>
      </c>
      <c r="S26" s="96">
        <f t="shared" si="0"/>
        <v>0.66666666666666674</v>
      </c>
      <c r="T26" s="96">
        <f t="shared" si="1"/>
        <v>1.5</v>
      </c>
      <c r="U26" s="95">
        <f t="shared" si="2"/>
        <v>2</v>
      </c>
      <c r="V26" s="95">
        <f t="shared" si="3"/>
        <v>3</v>
      </c>
      <c r="W26" s="96">
        <f>R26/R25</f>
        <v>0.83333333333333337</v>
      </c>
    </row>
    <row r="27" spans="2:23" x14ac:dyDescent="0.25">
      <c r="B27" s="97" t="s">
        <v>61</v>
      </c>
      <c r="C27" s="52">
        <v>3</v>
      </c>
      <c r="D27" s="52">
        <v>3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4"/>
        <v>-</v>
      </c>
      <c r="J27" s="98">
        <f t="shared" si="5"/>
        <v>-1</v>
      </c>
      <c r="K27" s="52">
        <f t="shared" si="6"/>
        <v>0</v>
      </c>
      <c r="L27" s="52">
        <f t="shared" si="7"/>
        <v>-3</v>
      </c>
      <c r="M27" s="98">
        <f>H27/H25</f>
        <v>0</v>
      </c>
      <c r="N27" s="52">
        <v>2</v>
      </c>
      <c r="O27" s="52">
        <v>0</v>
      </c>
      <c r="P27" s="52">
        <v>0</v>
      </c>
      <c r="Q27" s="52">
        <v>3</v>
      </c>
      <c r="R27" s="52">
        <v>0</v>
      </c>
      <c r="S27" s="98">
        <f t="shared" si="0"/>
        <v>-1</v>
      </c>
      <c r="T27" s="98">
        <f t="shared" si="1"/>
        <v>-1</v>
      </c>
      <c r="U27" s="52">
        <f t="shared" si="2"/>
        <v>-3</v>
      </c>
      <c r="V27" s="52">
        <f t="shared" si="3"/>
        <v>-2</v>
      </c>
      <c r="W27" s="98">
        <f>R27/R25</f>
        <v>0</v>
      </c>
    </row>
    <row r="28" spans="2:23" x14ac:dyDescent="0.25">
      <c r="B28" s="97" t="s">
        <v>62</v>
      </c>
      <c r="C28" s="52">
        <v>2</v>
      </c>
      <c r="D28" s="52">
        <v>2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4"/>
        <v>-</v>
      </c>
      <c r="J28" s="98">
        <f t="shared" si="5"/>
        <v>-1</v>
      </c>
      <c r="K28" s="52">
        <f t="shared" si="6"/>
        <v>0</v>
      </c>
      <c r="L28" s="52">
        <f t="shared" si="7"/>
        <v>-2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0"/>
        <v>-</v>
      </c>
      <c r="T28" s="98" t="str">
        <f t="shared" si="1"/>
        <v>-</v>
      </c>
      <c r="U28" s="52">
        <f t="shared" si="2"/>
        <v>0</v>
      </c>
      <c r="V28" s="52">
        <f t="shared" si="3"/>
        <v>0</v>
      </c>
      <c r="W28" s="98">
        <f>R28/R25</f>
        <v>0</v>
      </c>
    </row>
    <row r="29" spans="2:23" x14ac:dyDescent="0.25">
      <c r="B29" s="91" t="s">
        <v>48</v>
      </c>
      <c r="C29" s="99">
        <v>79</v>
      </c>
      <c r="D29" s="99">
        <v>78</v>
      </c>
      <c r="E29" s="99">
        <v>33</v>
      </c>
      <c r="F29" s="99">
        <v>37</v>
      </c>
      <c r="G29" s="99">
        <v>59</v>
      </c>
      <c r="H29" s="99">
        <v>62</v>
      </c>
      <c r="I29" s="100">
        <f t="shared" si="4"/>
        <v>5.0847457627118731E-2</v>
      </c>
      <c r="J29" s="100">
        <f t="shared" si="5"/>
        <v>-0.20512820512820518</v>
      </c>
      <c r="K29" s="99">
        <f t="shared" si="6"/>
        <v>3</v>
      </c>
      <c r="L29" s="99">
        <f t="shared" si="7"/>
        <v>-16</v>
      </c>
      <c r="M29" s="93">
        <f>H29/H29</f>
        <v>1</v>
      </c>
      <c r="N29" s="99">
        <v>24</v>
      </c>
      <c r="O29" s="99">
        <v>55</v>
      </c>
      <c r="P29" s="99">
        <v>59</v>
      </c>
      <c r="Q29" s="99">
        <v>62</v>
      </c>
      <c r="R29" s="99">
        <v>64</v>
      </c>
      <c r="S29" s="100">
        <f t="shared" si="0"/>
        <v>3.2258064516129004E-2</v>
      </c>
      <c r="T29" s="100">
        <f t="shared" si="1"/>
        <v>1.6666666666666665</v>
      </c>
      <c r="U29" s="99">
        <f t="shared" si="2"/>
        <v>2</v>
      </c>
      <c r="V29" s="99">
        <f t="shared" si="3"/>
        <v>40</v>
      </c>
      <c r="W29" s="93">
        <f>R29/R29</f>
        <v>1</v>
      </c>
    </row>
    <row r="30" spans="2:23" x14ac:dyDescent="0.25">
      <c r="B30" s="94" t="s">
        <v>60</v>
      </c>
      <c r="C30" s="95">
        <v>56</v>
      </c>
      <c r="D30" s="95">
        <v>54</v>
      </c>
      <c r="E30" s="95">
        <v>21</v>
      </c>
      <c r="F30" s="95">
        <v>25</v>
      </c>
      <c r="G30" s="95">
        <v>41</v>
      </c>
      <c r="H30" s="95">
        <v>43</v>
      </c>
      <c r="I30" s="96">
        <f t="shared" si="4"/>
        <v>4.8780487804878092E-2</v>
      </c>
      <c r="J30" s="96">
        <f t="shared" si="5"/>
        <v>-0.20370370370370372</v>
      </c>
      <c r="K30" s="95">
        <f t="shared" si="6"/>
        <v>2</v>
      </c>
      <c r="L30" s="95">
        <f t="shared" si="7"/>
        <v>-11</v>
      </c>
      <c r="M30" s="96">
        <f>H30/H29</f>
        <v>0.69354838709677424</v>
      </c>
      <c r="N30" s="95">
        <v>14</v>
      </c>
      <c r="O30" s="95">
        <v>38</v>
      </c>
      <c r="P30" s="95">
        <v>40</v>
      </c>
      <c r="Q30" s="95">
        <v>43</v>
      </c>
      <c r="R30" s="95">
        <v>45</v>
      </c>
      <c r="S30" s="96">
        <f t="shared" si="0"/>
        <v>4.6511627906976827E-2</v>
      </c>
      <c r="T30" s="96">
        <f t="shared" si="1"/>
        <v>2.2142857142857144</v>
      </c>
      <c r="U30" s="95">
        <f t="shared" si="2"/>
        <v>2</v>
      </c>
      <c r="V30" s="95">
        <f t="shared" si="3"/>
        <v>31</v>
      </c>
      <c r="W30" s="96">
        <f>R30/R29</f>
        <v>0.703125</v>
      </c>
    </row>
    <row r="31" spans="2:23" x14ac:dyDescent="0.25">
      <c r="B31" s="97" t="s">
        <v>61</v>
      </c>
      <c r="C31" s="52">
        <v>28</v>
      </c>
      <c r="D31" s="52">
        <v>27</v>
      </c>
      <c r="E31" s="52">
        <v>11</v>
      </c>
      <c r="F31" s="52">
        <v>14</v>
      </c>
      <c r="G31" s="52">
        <v>25</v>
      </c>
      <c r="H31" s="52">
        <v>26</v>
      </c>
      <c r="I31" s="98">
        <f t="shared" si="4"/>
        <v>4.0000000000000036E-2</v>
      </c>
      <c r="J31" s="98">
        <f t="shared" si="5"/>
        <v>-3.703703703703709E-2</v>
      </c>
      <c r="K31" s="52">
        <f t="shared" si="6"/>
        <v>1</v>
      </c>
      <c r="L31" s="52">
        <f t="shared" si="7"/>
        <v>-1</v>
      </c>
      <c r="M31" s="98">
        <f>H31/H29</f>
        <v>0.41935483870967744</v>
      </c>
      <c r="N31" s="52">
        <v>7</v>
      </c>
      <c r="O31" s="52">
        <v>22</v>
      </c>
      <c r="P31" s="52">
        <v>24</v>
      </c>
      <c r="Q31" s="52">
        <v>26</v>
      </c>
      <c r="R31" s="52">
        <v>28</v>
      </c>
      <c r="S31" s="98">
        <f t="shared" si="0"/>
        <v>7.6923076923076872E-2</v>
      </c>
      <c r="T31" s="98">
        <f t="shared" si="1"/>
        <v>3</v>
      </c>
      <c r="U31" s="52">
        <f t="shared" si="2"/>
        <v>2</v>
      </c>
      <c r="V31" s="52">
        <f t="shared" si="3"/>
        <v>21</v>
      </c>
      <c r="W31" s="98">
        <f>R31/R29</f>
        <v>0.4375</v>
      </c>
    </row>
    <row r="32" spans="2:23" x14ac:dyDescent="0.25">
      <c r="B32" s="97" t="s">
        <v>62</v>
      </c>
      <c r="C32" s="52">
        <v>28</v>
      </c>
      <c r="D32" s="52">
        <v>28</v>
      </c>
      <c r="E32" s="52">
        <v>10</v>
      </c>
      <c r="F32" s="52">
        <v>11</v>
      </c>
      <c r="G32" s="52">
        <v>16</v>
      </c>
      <c r="H32" s="52">
        <v>17</v>
      </c>
      <c r="I32" s="98">
        <f t="shared" si="4"/>
        <v>6.25E-2</v>
      </c>
      <c r="J32" s="98">
        <f t="shared" si="5"/>
        <v>-0.3928571428571429</v>
      </c>
      <c r="K32" s="52">
        <f t="shared" si="6"/>
        <v>1</v>
      </c>
      <c r="L32" s="52">
        <f t="shared" si="7"/>
        <v>-11</v>
      </c>
      <c r="M32" s="98">
        <f>H32/H29</f>
        <v>0.27419354838709675</v>
      </c>
      <c r="N32" s="52">
        <v>7</v>
      </c>
      <c r="O32" s="52">
        <v>16</v>
      </c>
      <c r="P32" s="52">
        <v>16</v>
      </c>
      <c r="Q32" s="52">
        <v>17</v>
      </c>
      <c r="R32" s="52">
        <v>17</v>
      </c>
      <c r="S32" s="98">
        <f t="shared" si="0"/>
        <v>0</v>
      </c>
      <c r="T32" s="98">
        <f t="shared" si="1"/>
        <v>1.4285714285714284</v>
      </c>
      <c r="U32" s="52">
        <f t="shared" si="2"/>
        <v>0</v>
      </c>
      <c r="V32" s="52">
        <f t="shared" si="3"/>
        <v>10</v>
      </c>
      <c r="W32" s="98">
        <f>R32/R29</f>
        <v>0.265625</v>
      </c>
    </row>
    <row r="33" spans="2:23" x14ac:dyDescent="0.25">
      <c r="B33" s="94" t="s">
        <v>63</v>
      </c>
      <c r="C33" s="95">
        <v>24</v>
      </c>
      <c r="D33" s="95">
        <v>24</v>
      </c>
      <c r="E33" s="95">
        <v>12</v>
      </c>
      <c r="F33" s="95">
        <v>12</v>
      </c>
      <c r="G33" s="95">
        <v>18</v>
      </c>
      <c r="H33" s="95">
        <v>19</v>
      </c>
      <c r="I33" s="96">
        <f t="shared" si="4"/>
        <v>5.555555555555558E-2</v>
      </c>
      <c r="J33" s="96">
        <f t="shared" si="5"/>
        <v>-0.20833333333333337</v>
      </c>
      <c r="K33" s="95">
        <f t="shared" si="6"/>
        <v>1</v>
      </c>
      <c r="L33" s="95">
        <f t="shared" si="7"/>
        <v>-5</v>
      </c>
      <c r="M33" s="96">
        <f>H33/H29</f>
        <v>0.30645161290322581</v>
      </c>
      <c r="N33" s="95">
        <v>10</v>
      </c>
      <c r="O33" s="95">
        <v>17</v>
      </c>
      <c r="P33" s="95">
        <v>19</v>
      </c>
      <c r="Q33" s="95">
        <v>19</v>
      </c>
      <c r="R33" s="95">
        <v>19</v>
      </c>
      <c r="S33" s="96">
        <f t="shared" si="0"/>
        <v>0</v>
      </c>
      <c r="T33" s="96">
        <f t="shared" si="1"/>
        <v>0.89999999999999991</v>
      </c>
      <c r="U33" s="95">
        <f t="shared" si="2"/>
        <v>0</v>
      </c>
      <c r="V33" s="95">
        <f t="shared" si="3"/>
        <v>9</v>
      </c>
      <c r="W33" s="96">
        <f>R33/R29</f>
        <v>0.296875</v>
      </c>
    </row>
    <row r="34" spans="2:23" x14ac:dyDescent="0.25">
      <c r="B34" s="91" t="s">
        <v>49</v>
      </c>
      <c r="C34" s="99">
        <v>9</v>
      </c>
      <c r="D34" s="99">
        <v>9</v>
      </c>
      <c r="E34" s="99">
        <v>4</v>
      </c>
      <c r="F34" s="99">
        <v>3</v>
      </c>
      <c r="G34" s="99">
        <v>5</v>
      </c>
      <c r="H34" s="99">
        <v>5</v>
      </c>
      <c r="I34" s="100">
        <f t="shared" si="4"/>
        <v>0</v>
      </c>
      <c r="J34" s="100">
        <f t="shared" si="5"/>
        <v>-0.44444444444444442</v>
      </c>
      <c r="K34" s="99">
        <f t="shared" si="6"/>
        <v>0</v>
      </c>
      <c r="L34" s="99">
        <f t="shared" si="7"/>
        <v>-4</v>
      </c>
      <c r="M34" s="93">
        <f>H34/H34</f>
        <v>1</v>
      </c>
      <c r="N34" s="99">
        <v>3</v>
      </c>
      <c r="O34" s="99">
        <v>4</v>
      </c>
      <c r="P34" s="99">
        <v>5</v>
      </c>
      <c r="Q34" s="99">
        <v>6</v>
      </c>
      <c r="R34" s="99">
        <v>6</v>
      </c>
      <c r="S34" s="100">
        <f t="shared" si="0"/>
        <v>0</v>
      </c>
      <c r="T34" s="100">
        <f t="shared" si="1"/>
        <v>1</v>
      </c>
      <c r="U34" s="99">
        <f t="shared" si="2"/>
        <v>0</v>
      </c>
      <c r="V34" s="99">
        <f t="shared" si="3"/>
        <v>3</v>
      </c>
      <c r="W34" s="93">
        <f>R34/R34</f>
        <v>1</v>
      </c>
    </row>
    <row r="35" spans="2:23" x14ac:dyDescent="0.25">
      <c r="B35" s="94" t="s">
        <v>60</v>
      </c>
      <c r="C35" s="95">
        <v>9</v>
      </c>
      <c r="D35" s="95">
        <v>9</v>
      </c>
      <c r="E35" s="95">
        <v>4</v>
      </c>
      <c r="F35" s="95">
        <v>3</v>
      </c>
      <c r="G35" s="95">
        <v>5</v>
      </c>
      <c r="H35" s="95">
        <v>5</v>
      </c>
      <c r="I35" s="96">
        <f t="shared" si="4"/>
        <v>0</v>
      </c>
      <c r="J35" s="96">
        <f t="shared" si="5"/>
        <v>-0.44444444444444442</v>
      </c>
      <c r="K35" s="95">
        <f t="shared" si="6"/>
        <v>0</v>
      </c>
      <c r="L35" s="95">
        <f t="shared" si="7"/>
        <v>-4</v>
      </c>
      <c r="M35" s="96">
        <f>H35/H34</f>
        <v>1</v>
      </c>
      <c r="N35" s="95">
        <v>3</v>
      </c>
      <c r="O35" s="95">
        <v>4</v>
      </c>
      <c r="P35" s="95">
        <v>5</v>
      </c>
      <c r="Q35" s="95">
        <v>6</v>
      </c>
      <c r="R35" s="95">
        <v>6</v>
      </c>
      <c r="S35" s="96">
        <f t="shared" si="0"/>
        <v>0</v>
      </c>
      <c r="T35" s="96">
        <f t="shared" si="1"/>
        <v>1</v>
      </c>
      <c r="U35" s="95">
        <f t="shared" si="2"/>
        <v>0</v>
      </c>
      <c r="V35" s="95">
        <f t="shared" si="3"/>
        <v>3</v>
      </c>
      <c r="W35" s="96">
        <f>R35/R34</f>
        <v>1</v>
      </c>
    </row>
    <row r="36" spans="2:23" x14ac:dyDescent="0.25">
      <c r="B36" s="91" t="s">
        <v>50</v>
      </c>
      <c r="C36" s="99">
        <v>15</v>
      </c>
      <c r="D36" s="99">
        <v>15</v>
      </c>
      <c r="E36" s="99">
        <v>6</v>
      </c>
      <c r="F36" s="99">
        <v>7</v>
      </c>
      <c r="G36" s="99">
        <v>11</v>
      </c>
      <c r="H36" s="99">
        <v>12</v>
      </c>
      <c r="I36" s="100">
        <f t="shared" si="4"/>
        <v>9.0909090909090828E-2</v>
      </c>
      <c r="J36" s="100">
        <f t="shared" si="5"/>
        <v>-0.19999999999999996</v>
      </c>
      <c r="K36" s="99">
        <f t="shared" si="6"/>
        <v>1</v>
      </c>
      <c r="L36" s="99">
        <f t="shared" si="7"/>
        <v>-3</v>
      </c>
      <c r="M36" s="100">
        <f>H36/H36</f>
        <v>1</v>
      </c>
      <c r="N36" s="99">
        <v>4</v>
      </c>
      <c r="O36" s="99">
        <v>10</v>
      </c>
      <c r="P36" s="99">
        <v>12</v>
      </c>
      <c r="Q36" s="99">
        <v>12</v>
      </c>
      <c r="R36" s="99">
        <v>12</v>
      </c>
      <c r="S36" s="100">
        <f t="shared" si="0"/>
        <v>0</v>
      </c>
      <c r="T36" s="100">
        <f t="shared" si="1"/>
        <v>2</v>
      </c>
      <c r="U36" s="99">
        <f t="shared" si="2"/>
        <v>0</v>
      </c>
      <c r="V36" s="99">
        <f t="shared" si="3"/>
        <v>8</v>
      </c>
      <c r="W36" s="100">
        <f>R36/R36</f>
        <v>1</v>
      </c>
    </row>
    <row r="37" spans="2:23" x14ac:dyDescent="0.25">
      <c r="B37" s="94" t="s">
        <v>60</v>
      </c>
      <c r="C37" s="95">
        <v>5</v>
      </c>
      <c r="D37" s="95">
        <v>5</v>
      </c>
      <c r="E37" s="95">
        <v>2</v>
      </c>
      <c r="F37" s="95">
        <v>3</v>
      </c>
      <c r="G37" s="95">
        <v>6</v>
      </c>
      <c r="H37" s="95">
        <v>6</v>
      </c>
      <c r="I37" s="96">
        <f t="shared" si="4"/>
        <v>0</v>
      </c>
      <c r="J37" s="96">
        <f t="shared" si="5"/>
        <v>0.19999999999999996</v>
      </c>
      <c r="K37" s="95">
        <f t="shared" si="6"/>
        <v>0</v>
      </c>
      <c r="L37" s="95">
        <f t="shared" si="7"/>
        <v>1</v>
      </c>
      <c r="M37" s="96">
        <f>H37/H36</f>
        <v>0.5</v>
      </c>
      <c r="N37" s="95">
        <v>2</v>
      </c>
      <c r="O37" s="95">
        <v>5</v>
      </c>
      <c r="P37" s="95">
        <v>6</v>
      </c>
      <c r="Q37" s="95">
        <v>6</v>
      </c>
      <c r="R37" s="95">
        <v>6</v>
      </c>
      <c r="S37" s="96">
        <f t="shared" si="0"/>
        <v>0</v>
      </c>
      <c r="T37" s="96">
        <f t="shared" si="1"/>
        <v>2</v>
      </c>
      <c r="U37" s="95">
        <f t="shared" si="2"/>
        <v>0</v>
      </c>
      <c r="V37" s="95">
        <f t="shared" si="3"/>
        <v>4</v>
      </c>
      <c r="W37" s="96">
        <f>R37/R36</f>
        <v>0.5</v>
      </c>
    </row>
    <row r="38" spans="2:23" x14ac:dyDescent="0.25">
      <c r="B38" s="94" t="s">
        <v>63</v>
      </c>
      <c r="C38" s="95">
        <v>10</v>
      </c>
      <c r="D38" s="95">
        <v>10</v>
      </c>
      <c r="E38" s="95">
        <v>3</v>
      </c>
      <c r="F38" s="95">
        <v>3</v>
      </c>
      <c r="G38" s="95">
        <v>5</v>
      </c>
      <c r="H38" s="95">
        <v>6</v>
      </c>
      <c r="I38" s="96">
        <f t="shared" si="4"/>
        <v>0.19999999999999996</v>
      </c>
      <c r="J38" s="96">
        <f t="shared" si="5"/>
        <v>-0.4</v>
      </c>
      <c r="K38" s="95">
        <f t="shared" si="6"/>
        <v>1</v>
      </c>
      <c r="L38" s="95">
        <f t="shared" si="7"/>
        <v>-4</v>
      </c>
      <c r="M38" s="96">
        <f>H38/H36</f>
        <v>0.5</v>
      </c>
      <c r="N38" s="95">
        <v>2</v>
      </c>
      <c r="O38" s="95">
        <v>5</v>
      </c>
      <c r="P38" s="95">
        <v>6</v>
      </c>
      <c r="Q38" s="95">
        <v>6</v>
      </c>
      <c r="R38" s="95">
        <v>6</v>
      </c>
      <c r="S38" s="96">
        <f t="shared" si="0"/>
        <v>0</v>
      </c>
      <c r="T38" s="96">
        <f t="shared" si="1"/>
        <v>2</v>
      </c>
      <c r="U38" s="95">
        <f t="shared" si="2"/>
        <v>0</v>
      </c>
      <c r="V38" s="95">
        <f t="shared" si="3"/>
        <v>4</v>
      </c>
      <c r="W38" s="96">
        <f>R38/R36</f>
        <v>0.5</v>
      </c>
    </row>
    <row r="39" spans="2:23" x14ac:dyDescent="0.25">
      <c r="B39" s="91" t="s">
        <v>51</v>
      </c>
      <c r="C39" s="99">
        <v>24</v>
      </c>
      <c r="D39" s="99">
        <v>23</v>
      </c>
      <c r="E39" s="99">
        <v>11</v>
      </c>
      <c r="F39" s="99">
        <v>12</v>
      </c>
      <c r="G39" s="99">
        <v>17</v>
      </c>
      <c r="H39" s="99">
        <v>19</v>
      </c>
      <c r="I39" s="100">
        <f t="shared" si="4"/>
        <v>0.11764705882352944</v>
      </c>
      <c r="J39" s="100">
        <f t="shared" si="5"/>
        <v>-0.17391304347826086</v>
      </c>
      <c r="K39" s="99">
        <f t="shared" si="6"/>
        <v>2</v>
      </c>
      <c r="L39" s="99">
        <f t="shared" si="7"/>
        <v>-4</v>
      </c>
      <c r="M39" s="93">
        <f>H39/H39</f>
        <v>1</v>
      </c>
      <c r="N39" s="99">
        <v>10</v>
      </c>
      <c r="O39" s="99">
        <v>14</v>
      </c>
      <c r="P39" s="99">
        <v>19</v>
      </c>
      <c r="Q39" s="99">
        <v>20</v>
      </c>
      <c r="R39" s="99">
        <v>20</v>
      </c>
      <c r="S39" s="100">
        <f t="shared" si="0"/>
        <v>0</v>
      </c>
      <c r="T39" s="100">
        <f t="shared" si="1"/>
        <v>1</v>
      </c>
      <c r="U39" s="99">
        <f t="shared" si="2"/>
        <v>0</v>
      </c>
      <c r="V39" s="99">
        <f t="shared" si="3"/>
        <v>10</v>
      </c>
      <c r="W39" s="93">
        <f>R39/R39</f>
        <v>1</v>
      </c>
    </row>
    <row r="40" spans="2:23" x14ac:dyDescent="0.25">
      <c r="B40" s="94" t="s">
        <v>60</v>
      </c>
      <c r="C40" s="95">
        <v>24</v>
      </c>
      <c r="D40" s="95">
        <v>23</v>
      </c>
      <c r="E40" s="95">
        <v>11</v>
      </c>
      <c r="F40" s="95">
        <v>12</v>
      </c>
      <c r="G40" s="95">
        <v>17</v>
      </c>
      <c r="H40" s="95">
        <v>19</v>
      </c>
      <c r="I40" s="96">
        <f t="shared" si="4"/>
        <v>0.11764705882352944</v>
      </c>
      <c r="J40" s="96">
        <f t="shared" si="5"/>
        <v>-0.17391304347826086</v>
      </c>
      <c r="K40" s="95">
        <f t="shared" si="6"/>
        <v>2</v>
      </c>
      <c r="L40" s="95">
        <f t="shared" si="7"/>
        <v>-4</v>
      </c>
      <c r="M40" s="96">
        <f>H40/H39</f>
        <v>1</v>
      </c>
      <c r="N40" s="95">
        <v>10</v>
      </c>
      <c r="O40" s="95">
        <v>14</v>
      </c>
      <c r="P40" s="95">
        <v>19</v>
      </c>
      <c r="Q40" s="95">
        <v>20</v>
      </c>
      <c r="R40" s="95">
        <v>20</v>
      </c>
      <c r="S40" s="96">
        <f t="shared" si="0"/>
        <v>0</v>
      </c>
      <c r="T40" s="96">
        <f t="shared" si="1"/>
        <v>1</v>
      </c>
      <c r="U40" s="95">
        <f t="shared" si="2"/>
        <v>0</v>
      </c>
      <c r="V40" s="95">
        <f t="shared" si="3"/>
        <v>10</v>
      </c>
      <c r="W40" s="96">
        <f>R40/R39</f>
        <v>1</v>
      </c>
    </row>
    <row r="41" spans="2:23" x14ac:dyDescent="0.25">
      <c r="B41" s="97" t="s">
        <v>61</v>
      </c>
      <c r="C41" s="52">
        <v>5</v>
      </c>
      <c r="D41" s="52">
        <v>5</v>
      </c>
      <c r="E41" s="52">
        <v>4</v>
      </c>
      <c r="F41" s="52">
        <v>7</v>
      </c>
      <c r="G41" s="52">
        <v>7</v>
      </c>
      <c r="H41" s="52">
        <v>7</v>
      </c>
      <c r="I41" s="98">
        <f t="shared" si="4"/>
        <v>0</v>
      </c>
      <c r="J41" s="98">
        <f t="shared" si="5"/>
        <v>0.39999999999999991</v>
      </c>
      <c r="K41" s="52">
        <f t="shared" si="6"/>
        <v>0</v>
      </c>
      <c r="L41" s="52">
        <f t="shared" si="7"/>
        <v>2</v>
      </c>
      <c r="M41" s="98">
        <f>H41/H39</f>
        <v>0.36842105263157893</v>
      </c>
      <c r="N41" s="52">
        <v>5</v>
      </c>
      <c r="O41" s="52">
        <v>7</v>
      </c>
      <c r="P41" s="52">
        <v>7</v>
      </c>
      <c r="Q41" s="52">
        <v>7</v>
      </c>
      <c r="R41" s="52">
        <v>8</v>
      </c>
      <c r="S41" s="98">
        <f t="shared" si="0"/>
        <v>0.14285714285714279</v>
      </c>
      <c r="T41" s="98">
        <f t="shared" si="1"/>
        <v>0.60000000000000009</v>
      </c>
      <c r="U41" s="52">
        <f t="shared" si="2"/>
        <v>1</v>
      </c>
      <c r="V41" s="52">
        <f t="shared" si="3"/>
        <v>3</v>
      </c>
      <c r="W41" s="98">
        <f>R41/R39</f>
        <v>0.4</v>
      </c>
    </row>
    <row r="42" spans="2:23" x14ac:dyDescent="0.25">
      <c r="B42" s="97" t="s">
        <v>62</v>
      </c>
      <c r="C42" s="52">
        <v>19</v>
      </c>
      <c r="D42" s="52">
        <v>18</v>
      </c>
      <c r="E42" s="52">
        <v>7</v>
      </c>
      <c r="F42" s="52">
        <v>6</v>
      </c>
      <c r="G42" s="52">
        <v>10</v>
      </c>
      <c r="H42" s="52">
        <v>12</v>
      </c>
      <c r="I42" s="98">
        <f t="shared" si="4"/>
        <v>0.19999999999999996</v>
      </c>
      <c r="J42" s="98">
        <f t="shared" si="5"/>
        <v>-0.33333333333333337</v>
      </c>
      <c r="K42" s="52">
        <f t="shared" si="6"/>
        <v>2</v>
      </c>
      <c r="L42" s="52">
        <f t="shared" si="7"/>
        <v>-6</v>
      </c>
      <c r="M42" s="98">
        <f>H42/H39</f>
        <v>0.63157894736842102</v>
      </c>
      <c r="N42" s="52">
        <v>5</v>
      </c>
      <c r="O42" s="52">
        <v>7</v>
      </c>
      <c r="P42" s="52">
        <v>12</v>
      </c>
      <c r="Q42" s="52">
        <v>13</v>
      </c>
      <c r="R42" s="52">
        <v>12</v>
      </c>
      <c r="S42" s="98">
        <f t="shared" si="0"/>
        <v>-7.6923076923076872E-2</v>
      </c>
      <c r="T42" s="98">
        <f t="shared" si="1"/>
        <v>1.4</v>
      </c>
      <c r="U42" s="52">
        <f t="shared" si="2"/>
        <v>-1</v>
      </c>
      <c r="V42" s="52">
        <f t="shared" si="3"/>
        <v>7</v>
      </c>
      <c r="W42" s="98">
        <f>R42/R39</f>
        <v>0.6</v>
      </c>
    </row>
    <row r="43" spans="2:23" x14ac:dyDescent="0.25">
      <c r="B43" s="91" t="s">
        <v>52</v>
      </c>
      <c r="C43" s="99">
        <v>19</v>
      </c>
      <c r="D43" s="99">
        <v>19</v>
      </c>
      <c r="E43" s="99">
        <v>9</v>
      </c>
      <c r="F43" s="99">
        <v>11</v>
      </c>
      <c r="G43" s="99">
        <v>14</v>
      </c>
      <c r="H43" s="99">
        <v>14</v>
      </c>
      <c r="I43" s="100">
        <f t="shared" si="4"/>
        <v>0</v>
      </c>
      <c r="J43" s="100">
        <f t="shared" si="5"/>
        <v>-0.26315789473684215</v>
      </c>
      <c r="K43" s="99">
        <f t="shared" si="6"/>
        <v>0</v>
      </c>
      <c r="L43" s="99">
        <f t="shared" si="7"/>
        <v>-5</v>
      </c>
      <c r="M43" s="93">
        <f>H43/H43</f>
        <v>1</v>
      </c>
      <c r="N43" s="99">
        <v>8</v>
      </c>
      <c r="O43" s="99">
        <v>14</v>
      </c>
      <c r="P43" s="99">
        <v>14</v>
      </c>
      <c r="Q43" s="99">
        <v>14</v>
      </c>
      <c r="R43" s="99">
        <v>15</v>
      </c>
      <c r="S43" s="100">
        <f t="shared" si="0"/>
        <v>7.1428571428571397E-2</v>
      </c>
      <c r="T43" s="100">
        <f t="shared" si="1"/>
        <v>0.875</v>
      </c>
      <c r="U43" s="99">
        <f t="shared" si="2"/>
        <v>1</v>
      </c>
      <c r="V43" s="99">
        <f t="shared" si="3"/>
        <v>7</v>
      </c>
      <c r="W43" s="93">
        <f>R43/R43</f>
        <v>1</v>
      </c>
    </row>
    <row r="44" spans="2:23" x14ac:dyDescent="0.25">
      <c r="B44" s="94" t="s">
        <v>60</v>
      </c>
      <c r="C44" s="95">
        <v>6</v>
      </c>
      <c r="D44" s="95">
        <v>7</v>
      </c>
      <c r="E44" s="95">
        <v>4</v>
      </c>
      <c r="F44" s="95">
        <v>5</v>
      </c>
      <c r="G44" s="95">
        <v>8</v>
      </c>
      <c r="H44" s="95">
        <v>8</v>
      </c>
      <c r="I44" s="96">
        <f t="shared" si="4"/>
        <v>0</v>
      </c>
      <c r="J44" s="96">
        <f t="shared" si="5"/>
        <v>0.14285714285714279</v>
      </c>
      <c r="K44" s="95">
        <f t="shared" si="6"/>
        <v>0</v>
      </c>
      <c r="L44" s="95">
        <f t="shared" si="7"/>
        <v>1</v>
      </c>
      <c r="M44" s="96">
        <f>H44/H43</f>
        <v>0.5714285714285714</v>
      </c>
      <c r="N44" s="95">
        <v>4</v>
      </c>
      <c r="O44" s="95">
        <v>8</v>
      </c>
      <c r="P44" s="95">
        <v>8</v>
      </c>
      <c r="Q44" s="95">
        <v>8</v>
      </c>
      <c r="R44" s="95">
        <v>8</v>
      </c>
      <c r="S44" s="96">
        <f t="shared" si="0"/>
        <v>0</v>
      </c>
      <c r="T44" s="96">
        <f t="shared" si="1"/>
        <v>1</v>
      </c>
      <c r="U44" s="95">
        <f t="shared" si="2"/>
        <v>0</v>
      </c>
      <c r="V44" s="95">
        <f t="shared" si="3"/>
        <v>4</v>
      </c>
      <c r="W44" s="96">
        <f>R44/R43</f>
        <v>0.53333333333333333</v>
      </c>
    </row>
    <row r="45" spans="2:23" x14ac:dyDescent="0.25">
      <c r="B45" s="97" t="s">
        <v>61</v>
      </c>
      <c r="C45" s="52">
        <v>0</v>
      </c>
      <c r="D45" s="52">
        <v>5</v>
      </c>
      <c r="E45" s="52">
        <v>0</v>
      </c>
      <c r="F45" s="52">
        <v>4</v>
      </c>
      <c r="G45" s="52">
        <v>6</v>
      </c>
      <c r="H45" s="52">
        <v>6</v>
      </c>
      <c r="I45" s="98">
        <f t="shared" si="4"/>
        <v>0</v>
      </c>
      <c r="J45" s="98">
        <f t="shared" si="5"/>
        <v>0.19999999999999996</v>
      </c>
      <c r="K45" s="52">
        <f t="shared" si="6"/>
        <v>0</v>
      </c>
      <c r="L45" s="52">
        <f t="shared" si="7"/>
        <v>1</v>
      </c>
      <c r="M45" s="98">
        <f>H45/H43</f>
        <v>0.42857142857142855</v>
      </c>
      <c r="N45" s="52">
        <v>0</v>
      </c>
      <c r="O45" s="52">
        <v>6</v>
      </c>
      <c r="P45" s="52">
        <v>6</v>
      </c>
      <c r="Q45" s="52">
        <v>6</v>
      </c>
      <c r="R45" s="52">
        <v>6</v>
      </c>
      <c r="S45" s="98">
        <f t="shared" si="0"/>
        <v>0</v>
      </c>
      <c r="T45" s="98" t="str">
        <f t="shared" si="1"/>
        <v>-</v>
      </c>
      <c r="U45" s="52">
        <f t="shared" si="2"/>
        <v>0</v>
      </c>
      <c r="V45" s="52">
        <f t="shared" si="3"/>
        <v>6</v>
      </c>
      <c r="W45" s="98">
        <f>R45/R43</f>
        <v>0.4</v>
      </c>
    </row>
    <row r="46" spans="2:23" x14ac:dyDescent="0.25">
      <c r="B46" s="97" t="s">
        <v>62</v>
      </c>
      <c r="C46" s="52">
        <v>0</v>
      </c>
      <c r="D46" s="52">
        <v>2</v>
      </c>
      <c r="E46" s="52">
        <v>0</v>
      </c>
      <c r="F46" s="52">
        <v>2</v>
      </c>
      <c r="G46" s="52">
        <v>2</v>
      </c>
      <c r="H46" s="52">
        <v>2</v>
      </c>
      <c r="I46" s="98">
        <f t="shared" si="4"/>
        <v>0</v>
      </c>
      <c r="J46" s="98">
        <f t="shared" si="5"/>
        <v>0</v>
      </c>
      <c r="K46" s="52">
        <f t="shared" si="6"/>
        <v>0</v>
      </c>
      <c r="L46" s="52">
        <f t="shared" si="7"/>
        <v>0</v>
      </c>
      <c r="M46" s="98">
        <f>H46/H43</f>
        <v>0.14285714285714285</v>
      </c>
      <c r="N46" s="52">
        <v>0</v>
      </c>
      <c r="O46" s="52">
        <v>2</v>
      </c>
      <c r="P46" s="52">
        <v>2</v>
      </c>
      <c r="Q46" s="52">
        <v>2</v>
      </c>
      <c r="R46" s="52">
        <v>2</v>
      </c>
      <c r="S46" s="98">
        <f t="shared" si="0"/>
        <v>0</v>
      </c>
      <c r="T46" s="98" t="str">
        <f t="shared" si="1"/>
        <v>-</v>
      </c>
      <c r="U46" s="52">
        <f t="shared" si="2"/>
        <v>0</v>
      </c>
      <c r="V46" s="52">
        <f t="shared" si="3"/>
        <v>2</v>
      </c>
      <c r="W46" s="98">
        <f>R46/R43</f>
        <v>0.13333333333333333</v>
      </c>
    </row>
    <row r="47" spans="2:23" x14ac:dyDescent="0.25">
      <c r="B47" s="94" t="s">
        <v>63</v>
      </c>
      <c r="C47" s="95">
        <v>13</v>
      </c>
      <c r="D47" s="95">
        <v>12</v>
      </c>
      <c r="E47" s="95">
        <v>5</v>
      </c>
      <c r="F47" s="95">
        <v>6</v>
      </c>
      <c r="G47" s="95">
        <v>6</v>
      </c>
      <c r="H47" s="95">
        <v>6</v>
      </c>
      <c r="I47" s="96">
        <f t="shared" si="4"/>
        <v>0</v>
      </c>
      <c r="J47" s="96">
        <f t="shared" si="5"/>
        <v>-0.5</v>
      </c>
      <c r="K47" s="95">
        <f t="shared" si="6"/>
        <v>0</v>
      </c>
      <c r="L47" s="95">
        <f t="shared" si="7"/>
        <v>-6</v>
      </c>
      <c r="M47" s="96">
        <f>H47/H43</f>
        <v>0.42857142857142855</v>
      </c>
      <c r="N47" s="95">
        <v>4</v>
      </c>
      <c r="O47" s="95">
        <v>6</v>
      </c>
      <c r="P47" s="95">
        <v>6</v>
      </c>
      <c r="Q47" s="95">
        <v>6</v>
      </c>
      <c r="R47" s="95">
        <v>7</v>
      </c>
      <c r="S47" s="96">
        <f t="shared" si="0"/>
        <v>0.16666666666666674</v>
      </c>
      <c r="T47" s="96">
        <f t="shared" si="1"/>
        <v>0.75</v>
      </c>
      <c r="U47" s="95">
        <f t="shared" si="2"/>
        <v>1</v>
      </c>
      <c r="V47" s="95">
        <f t="shared" si="3"/>
        <v>3</v>
      </c>
      <c r="W47" s="96">
        <f>R47/R43</f>
        <v>0.46666666666666667</v>
      </c>
    </row>
    <row r="48" spans="2:23" x14ac:dyDescent="0.25">
      <c r="B48" s="91" t="s">
        <v>53</v>
      </c>
      <c r="C48" s="99">
        <v>21</v>
      </c>
      <c r="D48" s="99">
        <v>22</v>
      </c>
      <c r="E48" s="99">
        <v>11</v>
      </c>
      <c r="F48" s="99">
        <v>13</v>
      </c>
      <c r="G48" s="99">
        <v>16</v>
      </c>
      <c r="H48" s="99">
        <v>16</v>
      </c>
      <c r="I48" s="100">
        <f t="shared" si="4"/>
        <v>0</v>
      </c>
      <c r="J48" s="100">
        <f t="shared" si="5"/>
        <v>-0.27272727272727271</v>
      </c>
      <c r="K48" s="99">
        <f t="shared" si="6"/>
        <v>0</v>
      </c>
      <c r="L48" s="99">
        <f t="shared" si="7"/>
        <v>-6</v>
      </c>
      <c r="M48" s="93">
        <f>H48/H48</f>
        <v>1</v>
      </c>
      <c r="N48" s="99">
        <v>9</v>
      </c>
      <c r="O48" s="99">
        <v>16</v>
      </c>
      <c r="P48" s="99">
        <v>16</v>
      </c>
      <c r="Q48" s="99">
        <v>18</v>
      </c>
      <c r="R48" s="99">
        <v>19</v>
      </c>
      <c r="S48" s="100">
        <f t="shared" si="0"/>
        <v>5.555555555555558E-2</v>
      </c>
      <c r="T48" s="100">
        <f t="shared" si="1"/>
        <v>1.1111111111111112</v>
      </c>
      <c r="U48" s="99">
        <f t="shared" si="2"/>
        <v>1</v>
      </c>
      <c r="V48" s="99">
        <f t="shared" si="3"/>
        <v>10</v>
      </c>
      <c r="W48" s="93">
        <f>R48/R48</f>
        <v>1</v>
      </c>
    </row>
    <row r="49" spans="2:23" x14ac:dyDescent="0.25">
      <c r="B49" s="94" t="s">
        <v>60</v>
      </c>
      <c r="C49" s="95">
        <v>17</v>
      </c>
      <c r="D49" s="95">
        <v>18</v>
      </c>
      <c r="E49" s="95">
        <v>9</v>
      </c>
      <c r="F49" s="95">
        <v>12</v>
      </c>
      <c r="G49" s="95">
        <v>14</v>
      </c>
      <c r="H49" s="95">
        <v>13</v>
      </c>
      <c r="I49" s="96">
        <f t="shared" si="4"/>
        <v>-7.1428571428571397E-2</v>
      </c>
      <c r="J49" s="96">
        <f t="shared" si="5"/>
        <v>-0.27777777777777779</v>
      </c>
      <c r="K49" s="95">
        <f t="shared" si="6"/>
        <v>-1</v>
      </c>
      <c r="L49" s="95">
        <f t="shared" si="7"/>
        <v>-5</v>
      </c>
      <c r="M49" s="96">
        <f>H49/H48</f>
        <v>0.8125</v>
      </c>
      <c r="N49" s="95">
        <v>8</v>
      </c>
      <c r="O49" s="95">
        <v>14</v>
      </c>
      <c r="P49" s="95">
        <v>14</v>
      </c>
      <c r="Q49" s="95">
        <v>15</v>
      </c>
      <c r="R49" s="95">
        <v>16</v>
      </c>
      <c r="S49" s="96">
        <f t="shared" si="0"/>
        <v>6.6666666666666652E-2</v>
      </c>
      <c r="T49" s="96">
        <f t="shared" si="1"/>
        <v>1</v>
      </c>
      <c r="U49" s="95">
        <f t="shared" si="2"/>
        <v>1</v>
      </c>
      <c r="V49" s="95">
        <f t="shared" si="3"/>
        <v>8</v>
      </c>
      <c r="W49" s="96">
        <f>R49/R48</f>
        <v>0.84210526315789469</v>
      </c>
    </row>
    <row r="50" spans="2:23" x14ac:dyDescent="0.25">
      <c r="B50" s="97" t="s">
        <v>61</v>
      </c>
      <c r="C50" s="52">
        <v>8</v>
      </c>
      <c r="D50" s="52">
        <v>9</v>
      </c>
      <c r="E50" s="52">
        <v>5</v>
      </c>
      <c r="F50" s="52">
        <v>8</v>
      </c>
      <c r="G50" s="52">
        <v>8</v>
      </c>
      <c r="H50" s="52">
        <v>8</v>
      </c>
      <c r="I50" s="98">
        <f t="shared" si="4"/>
        <v>0</v>
      </c>
      <c r="J50" s="98">
        <f t="shared" si="5"/>
        <v>-0.11111111111111116</v>
      </c>
      <c r="K50" s="52">
        <f t="shared" si="6"/>
        <v>0</v>
      </c>
      <c r="L50" s="52">
        <f t="shared" si="7"/>
        <v>-1</v>
      </c>
      <c r="M50" s="98">
        <f>H50/H48</f>
        <v>0.5</v>
      </c>
      <c r="N50" s="52">
        <v>5</v>
      </c>
      <c r="O50" s="52">
        <v>9</v>
      </c>
      <c r="P50" s="52">
        <v>8</v>
      </c>
      <c r="Q50" s="52">
        <v>8</v>
      </c>
      <c r="R50" s="52">
        <v>8</v>
      </c>
      <c r="S50" s="98">
        <f t="shared" si="0"/>
        <v>0</v>
      </c>
      <c r="T50" s="98">
        <f t="shared" si="1"/>
        <v>0.60000000000000009</v>
      </c>
      <c r="U50" s="52">
        <f t="shared" si="2"/>
        <v>0</v>
      </c>
      <c r="V50" s="52">
        <f t="shared" si="3"/>
        <v>3</v>
      </c>
      <c r="W50" s="98">
        <f>R50/R48</f>
        <v>0.42105263157894735</v>
      </c>
    </row>
    <row r="51" spans="2:23" x14ac:dyDescent="0.25">
      <c r="B51" s="97" t="s">
        <v>62</v>
      </c>
      <c r="C51" s="52">
        <v>9</v>
      </c>
      <c r="D51" s="52">
        <v>9</v>
      </c>
      <c r="E51" s="52">
        <v>4</v>
      </c>
      <c r="F51" s="52">
        <v>4</v>
      </c>
      <c r="G51" s="52">
        <v>6</v>
      </c>
      <c r="H51" s="52">
        <v>5</v>
      </c>
      <c r="I51" s="98">
        <f t="shared" si="4"/>
        <v>-0.16666666666666663</v>
      </c>
      <c r="J51" s="98">
        <f t="shared" si="5"/>
        <v>-0.44444444444444442</v>
      </c>
      <c r="K51" s="52">
        <f t="shared" si="6"/>
        <v>-1</v>
      </c>
      <c r="L51" s="52">
        <f t="shared" si="7"/>
        <v>-4</v>
      </c>
      <c r="M51" s="98">
        <f>H51/H48</f>
        <v>0.3125</v>
      </c>
      <c r="N51" s="52">
        <v>3</v>
      </c>
      <c r="O51" s="52">
        <v>5</v>
      </c>
      <c r="P51" s="52">
        <v>6</v>
      </c>
      <c r="Q51" s="52">
        <v>7</v>
      </c>
      <c r="R51" s="52">
        <v>8</v>
      </c>
      <c r="S51" s="98">
        <f t="shared" si="0"/>
        <v>0.14285714285714279</v>
      </c>
      <c r="T51" s="98">
        <f t="shared" si="1"/>
        <v>1.6666666666666665</v>
      </c>
      <c r="U51" s="52">
        <f t="shared" si="2"/>
        <v>1</v>
      </c>
      <c r="V51" s="52">
        <f t="shared" si="3"/>
        <v>5</v>
      </c>
      <c r="W51" s="98">
        <f>R51/R48</f>
        <v>0.42105263157894735</v>
      </c>
    </row>
    <row r="52" spans="2:23" x14ac:dyDescent="0.25">
      <c r="B52" s="94" t="s">
        <v>63</v>
      </c>
      <c r="C52" s="95">
        <v>5</v>
      </c>
      <c r="D52" s="95">
        <v>5</v>
      </c>
      <c r="E52" s="95">
        <v>2</v>
      </c>
      <c r="F52" s="95">
        <v>2</v>
      </c>
      <c r="G52" s="95">
        <v>3</v>
      </c>
      <c r="H52" s="95">
        <v>4</v>
      </c>
      <c r="I52" s="96">
        <f t="shared" si="4"/>
        <v>0.33333333333333326</v>
      </c>
      <c r="J52" s="96">
        <f t="shared" si="5"/>
        <v>-0.19999999999999996</v>
      </c>
      <c r="K52" s="95">
        <f t="shared" si="6"/>
        <v>1</v>
      </c>
      <c r="L52" s="95">
        <f t="shared" si="7"/>
        <v>-1</v>
      </c>
      <c r="M52" s="96">
        <f>H52/H48</f>
        <v>0.25</v>
      </c>
      <c r="N52" s="95">
        <v>2</v>
      </c>
      <c r="O52" s="95">
        <v>3</v>
      </c>
      <c r="P52" s="95">
        <v>3</v>
      </c>
      <c r="Q52" s="95">
        <v>4</v>
      </c>
      <c r="R52" s="95">
        <v>4</v>
      </c>
      <c r="S52" s="96">
        <f t="shared" si="0"/>
        <v>0</v>
      </c>
      <c r="T52" s="96">
        <f t="shared" si="1"/>
        <v>1</v>
      </c>
      <c r="U52" s="95">
        <f t="shared" si="2"/>
        <v>0</v>
      </c>
      <c r="V52" s="95">
        <f t="shared" si="3"/>
        <v>2</v>
      </c>
      <c r="W52" s="96">
        <f>R52/R48</f>
        <v>0.21052631578947367</v>
      </c>
    </row>
    <row r="53" spans="2:23" ht="4.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C8A187-28FC-43D0-89AD-32E74149D6E9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D6981B-5843-4AED-86D2-4375DE5C5453}">
  <sheetPr>
    <tabColor theme="7" tint="0.79998168889431442"/>
  </sheetPr>
  <dimension ref="A4:P290"/>
  <sheetViews>
    <sheetView showGridLines="0" topLeftCell="A61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3" t="s">
        <v>229</v>
      </c>
      <c r="C4" s="263"/>
      <c r="D4" s="263"/>
      <c r="E4" s="263"/>
      <c r="F4" s="263"/>
      <c r="G4" s="263"/>
      <c r="H4" s="263"/>
      <c r="I4" s="263"/>
      <c r="J4" s="263"/>
      <c r="K4" s="263"/>
      <c r="L4" s="263"/>
      <c r="M4" s="263"/>
      <c r="N4" s="263"/>
      <c r="O4" s="263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88" t="s">
        <v>68</v>
      </c>
      <c r="D6" s="289"/>
      <c r="E6" s="289"/>
      <c r="F6" s="289"/>
      <c r="G6" s="289"/>
      <c r="H6" s="289"/>
      <c r="I6" s="289"/>
      <c r="J6" s="289"/>
      <c r="K6" s="289"/>
      <c r="L6" s="289"/>
      <c r="M6" s="289"/>
      <c r="N6" s="289"/>
      <c r="O6" s="290"/>
    </row>
    <row r="7" spans="1:16" ht="22.5" thickTop="1" thickBot="1" x14ac:dyDescent="0.3">
      <c r="B7" s="109"/>
      <c r="C7" s="291">
        <f>2019</f>
        <v>2019</v>
      </c>
      <c r="D7" s="292"/>
      <c r="E7" s="293">
        <v>2020</v>
      </c>
      <c r="F7" s="292"/>
      <c r="G7" s="293">
        <v>2021</v>
      </c>
      <c r="H7" s="292"/>
      <c r="I7" s="293">
        <v>2022</v>
      </c>
      <c r="J7" s="292"/>
      <c r="K7" s="293">
        <v>2023</v>
      </c>
      <c r="L7" s="292"/>
      <c r="M7" s="293">
        <v>2024</v>
      </c>
      <c r="N7" s="294"/>
      <c r="O7" s="295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">
        <v>263</v>
      </c>
      <c r="O8" s="112" t="s">
        <v>264</v>
      </c>
    </row>
    <row r="9" spans="1:16" x14ac:dyDescent="0.25">
      <c r="A9" s="1" t="s">
        <v>70</v>
      </c>
      <c r="B9" s="114" t="s">
        <v>71</v>
      </c>
      <c r="C9" s="115">
        <v>5020</v>
      </c>
      <c r="D9" s="116">
        <v>0.1313950867703404</v>
      </c>
      <c r="E9" s="115">
        <v>3774</v>
      </c>
      <c r="F9" s="116">
        <f t="shared" ref="F9:L21" si="0">IFERROR(E9/C9-1,"-")</f>
        <v>-0.24820717131474102</v>
      </c>
      <c r="G9" s="115">
        <v>596</v>
      </c>
      <c r="H9" s="116">
        <f>IFERROR(G9/E9-1,"-")</f>
        <v>-0.84207737148913619</v>
      </c>
      <c r="I9" s="115">
        <v>2563</v>
      </c>
      <c r="J9" s="116">
        <f t="shared" si="0"/>
        <v>3.300335570469799</v>
      </c>
      <c r="K9" s="115">
        <v>6916</v>
      </c>
      <c r="L9" s="116">
        <f t="shared" si="0"/>
        <v>1.6984003121342175</v>
      </c>
      <c r="M9" s="115">
        <v>4476</v>
      </c>
      <c r="N9" s="116">
        <v>-0.35280508964719492</v>
      </c>
      <c r="O9" s="116">
        <v>-0.10836653386454187</v>
      </c>
    </row>
    <row r="10" spans="1:16" x14ac:dyDescent="0.25">
      <c r="A10" s="1" t="s">
        <v>72</v>
      </c>
      <c r="B10" s="114" t="s">
        <v>73</v>
      </c>
      <c r="C10" s="115">
        <v>3781</v>
      </c>
      <c r="D10" s="116">
        <v>-7.0550639134709936E-2</v>
      </c>
      <c r="E10" s="115">
        <v>4632</v>
      </c>
      <c r="F10" s="116">
        <f t="shared" si="0"/>
        <v>0.22507273208145984</v>
      </c>
      <c r="G10" s="115">
        <v>335</v>
      </c>
      <c r="H10" s="116">
        <f t="shared" si="0"/>
        <v>-0.92767702936096719</v>
      </c>
      <c r="I10" s="115">
        <v>2789</v>
      </c>
      <c r="J10" s="116">
        <f t="shared" si="0"/>
        <v>7.325373134328359</v>
      </c>
      <c r="K10" s="115">
        <v>4514</v>
      </c>
      <c r="L10" s="116">
        <f t="shared" si="0"/>
        <v>0.61850125493008257</v>
      </c>
      <c r="M10" s="115">
        <v>4771</v>
      </c>
      <c r="N10" s="116">
        <v>5.6933983163491408E-2</v>
      </c>
      <c r="O10" s="116">
        <v>0.2618354932557525</v>
      </c>
    </row>
    <row r="11" spans="1:16" x14ac:dyDescent="0.25">
      <c r="A11" s="1" t="s">
        <v>74</v>
      </c>
      <c r="B11" s="114" t="s">
        <v>75</v>
      </c>
      <c r="C11" s="115">
        <v>4520</v>
      </c>
      <c r="D11" s="116">
        <v>-7.2249589490968824E-2</v>
      </c>
      <c r="E11" s="115">
        <v>1664</v>
      </c>
      <c r="F11" s="116">
        <f t="shared" si="0"/>
        <v>-0.63185840707964602</v>
      </c>
      <c r="G11" s="115">
        <v>838</v>
      </c>
      <c r="H11" s="116">
        <f t="shared" si="0"/>
        <v>-0.49639423076923073</v>
      </c>
      <c r="I11" s="115">
        <v>3577</v>
      </c>
      <c r="J11" s="116">
        <f t="shared" si="0"/>
        <v>3.2684964200477324</v>
      </c>
      <c r="K11" s="115">
        <v>4873</v>
      </c>
      <c r="L11" s="116">
        <f t="shared" si="0"/>
        <v>0.36231478892927038</v>
      </c>
      <c r="M11" s="115">
        <v>5862</v>
      </c>
      <c r="N11" s="116">
        <v>0.20295505848553264</v>
      </c>
      <c r="O11" s="116">
        <v>0.29690265486725664</v>
      </c>
    </row>
    <row r="12" spans="1:16" x14ac:dyDescent="0.25">
      <c r="A12" s="1" t="s">
        <v>76</v>
      </c>
      <c r="B12" s="114" t="s">
        <v>77</v>
      </c>
      <c r="C12" s="115">
        <v>3159</v>
      </c>
      <c r="D12" s="116">
        <v>-5.7858634059051561E-2</v>
      </c>
      <c r="E12" s="115">
        <v>0</v>
      </c>
      <c r="F12" s="116">
        <f t="shared" si="0"/>
        <v>-1</v>
      </c>
      <c r="G12" s="115">
        <v>596</v>
      </c>
      <c r="H12" s="116" t="str">
        <f t="shared" si="0"/>
        <v>-</v>
      </c>
      <c r="I12" s="115">
        <v>2979</v>
      </c>
      <c r="J12" s="116">
        <f t="shared" si="0"/>
        <v>3.9983221476510069</v>
      </c>
      <c r="K12" s="115">
        <v>4452</v>
      </c>
      <c r="L12" s="116">
        <f t="shared" si="0"/>
        <v>0.49446122860020147</v>
      </c>
      <c r="M12" s="115">
        <v>3875</v>
      </c>
      <c r="N12" s="116">
        <v>-0.12960467205750226</v>
      </c>
      <c r="O12" s="116">
        <v>0.22665400443178219</v>
      </c>
    </row>
    <row r="13" spans="1:16" x14ac:dyDescent="0.25">
      <c r="A13" s="1" t="s">
        <v>78</v>
      </c>
      <c r="B13" s="114" t="s">
        <v>79</v>
      </c>
      <c r="C13" s="115">
        <v>3368</v>
      </c>
      <c r="D13" s="116">
        <v>-2.2918479837539918E-2</v>
      </c>
      <c r="E13" s="115">
        <v>0</v>
      </c>
      <c r="F13" s="116">
        <f t="shared" si="0"/>
        <v>-1</v>
      </c>
      <c r="G13" s="115">
        <v>1098</v>
      </c>
      <c r="H13" s="116" t="str">
        <f t="shared" si="0"/>
        <v>-</v>
      </c>
      <c r="I13" s="115">
        <v>2392</v>
      </c>
      <c r="J13" s="116">
        <f t="shared" si="0"/>
        <v>1.1785063752276868</v>
      </c>
      <c r="K13" s="115">
        <v>3611</v>
      </c>
      <c r="L13" s="116">
        <f t="shared" si="0"/>
        <v>0.50961538461538458</v>
      </c>
      <c r="M13" s="115">
        <v>1870</v>
      </c>
      <c r="N13" s="116">
        <v>-0.48213791193575184</v>
      </c>
      <c r="O13" s="116">
        <v>-0.44477434679334915</v>
      </c>
    </row>
    <row r="14" spans="1:16" x14ac:dyDescent="0.25">
      <c r="A14" s="1" t="s">
        <v>80</v>
      </c>
      <c r="B14" s="114" t="s">
        <v>81</v>
      </c>
      <c r="C14" s="115">
        <v>3341</v>
      </c>
      <c r="D14" s="116">
        <v>7.7394388906804279E-2</v>
      </c>
      <c r="E14" s="115">
        <v>0</v>
      </c>
      <c r="F14" s="116">
        <f t="shared" si="0"/>
        <v>-1</v>
      </c>
      <c r="G14" s="115">
        <v>1595</v>
      </c>
      <c r="H14" s="116" t="str">
        <f t="shared" si="0"/>
        <v>-</v>
      </c>
      <c r="I14" s="115">
        <v>2523</v>
      </c>
      <c r="J14" s="116">
        <f t="shared" si="0"/>
        <v>0.58181818181818179</v>
      </c>
      <c r="K14" s="115">
        <v>3080</v>
      </c>
      <c r="L14" s="116">
        <f t="shared" si="0"/>
        <v>0.22076892588188657</v>
      </c>
      <c r="M14" s="115">
        <v>2377</v>
      </c>
      <c r="N14" s="116">
        <v>-0.22824675324675325</v>
      </c>
      <c r="O14" s="116">
        <v>-0.288536366357378</v>
      </c>
    </row>
    <row r="15" spans="1:16" x14ac:dyDescent="0.25">
      <c r="A15" s="1" t="s">
        <v>82</v>
      </c>
      <c r="B15" s="114" t="s">
        <v>83</v>
      </c>
      <c r="C15" s="115">
        <v>3189</v>
      </c>
      <c r="D15" s="116">
        <v>2.1460602178090982E-2</v>
      </c>
      <c r="E15" s="115">
        <v>0</v>
      </c>
      <c r="F15" s="116">
        <f t="shared" si="0"/>
        <v>-1</v>
      </c>
      <c r="G15" s="115">
        <v>1838</v>
      </c>
      <c r="H15" s="116" t="str">
        <f t="shared" si="0"/>
        <v>-</v>
      </c>
      <c r="I15" s="115">
        <v>2342</v>
      </c>
      <c r="J15" s="116">
        <f t="shared" si="0"/>
        <v>0.27421109902067475</v>
      </c>
      <c r="K15" s="115">
        <v>2800</v>
      </c>
      <c r="L15" s="116">
        <f t="shared" si="0"/>
        <v>0.19555935098206656</v>
      </c>
      <c r="M15" s="115">
        <v>2508</v>
      </c>
      <c r="N15" s="116">
        <v>-0.10428571428571431</v>
      </c>
      <c r="O15" s="116">
        <v>-0.21354656632173097</v>
      </c>
    </row>
    <row r="16" spans="1:16" x14ac:dyDescent="0.25">
      <c r="A16" s="1" t="s">
        <v>84</v>
      </c>
      <c r="B16" s="114" t="s">
        <v>85</v>
      </c>
      <c r="C16" s="115">
        <v>3508</v>
      </c>
      <c r="D16" s="116">
        <v>-0.21608938547486034</v>
      </c>
      <c r="E16" s="115">
        <v>1055</v>
      </c>
      <c r="F16" s="116">
        <f t="shared" si="0"/>
        <v>-0.69925883694412772</v>
      </c>
      <c r="G16" s="115">
        <v>2316</v>
      </c>
      <c r="H16" s="116">
        <f t="shared" si="0"/>
        <v>1.195260663507109</v>
      </c>
      <c r="I16" s="115">
        <v>3343</v>
      </c>
      <c r="J16" s="116">
        <f t="shared" si="0"/>
        <v>0.44343696027633861</v>
      </c>
      <c r="K16" s="115">
        <v>3080</v>
      </c>
      <c r="L16" s="116">
        <f t="shared" si="0"/>
        <v>-7.8671851630272238E-2</v>
      </c>
      <c r="M16" s="115">
        <v>3161</v>
      </c>
      <c r="N16" s="116">
        <v>2.6298701298701266E-2</v>
      </c>
      <c r="O16" s="116">
        <v>-9.8916761687571242E-2</v>
      </c>
    </row>
    <row r="17" spans="1:16" x14ac:dyDescent="0.25">
      <c r="A17" s="1" t="s">
        <v>86</v>
      </c>
      <c r="B17" s="114" t="s">
        <v>87</v>
      </c>
      <c r="C17" s="115">
        <v>3494</v>
      </c>
      <c r="D17" s="116">
        <v>8.9517759168351585E-3</v>
      </c>
      <c r="E17" s="115">
        <v>220</v>
      </c>
      <c r="F17" s="116">
        <f t="shared" si="0"/>
        <v>-0.9370349170005724</v>
      </c>
      <c r="G17" s="115">
        <v>2289</v>
      </c>
      <c r="H17" s="116">
        <f t="shared" si="0"/>
        <v>9.4045454545454543</v>
      </c>
      <c r="I17" s="115">
        <v>3143</v>
      </c>
      <c r="J17" s="116">
        <f t="shared" si="0"/>
        <v>0.37308868501529058</v>
      </c>
      <c r="K17" s="115">
        <v>3734</v>
      </c>
      <c r="L17" s="116">
        <f t="shared" si="0"/>
        <v>0.18803690741329948</v>
      </c>
      <c r="M17" s="115">
        <v>3135</v>
      </c>
      <c r="N17" s="116">
        <v>-0.16041778253883232</v>
      </c>
      <c r="O17" s="116">
        <v>-0.10274756725815681</v>
      </c>
    </row>
    <row r="18" spans="1:16" x14ac:dyDescent="0.25">
      <c r="A18" s="1" t="s">
        <v>88</v>
      </c>
      <c r="B18" s="114" t="s">
        <v>89</v>
      </c>
      <c r="C18" s="115">
        <v>3489</v>
      </c>
      <c r="D18" s="116">
        <v>-3.0833333333333379E-2</v>
      </c>
      <c r="E18" s="115">
        <v>283</v>
      </c>
      <c r="F18" s="116">
        <f t="shared" si="0"/>
        <v>-0.9188879335053024</v>
      </c>
      <c r="G18" s="115">
        <v>3184</v>
      </c>
      <c r="H18" s="116">
        <f t="shared" si="0"/>
        <v>10.250883392226148</v>
      </c>
      <c r="I18" s="115">
        <v>3407</v>
      </c>
      <c r="J18" s="116">
        <f t="shared" si="0"/>
        <v>7.0037688442211143E-2</v>
      </c>
      <c r="K18" s="115">
        <v>4248</v>
      </c>
      <c r="L18" s="116">
        <f t="shared" si="0"/>
        <v>0.24684473143528041</v>
      </c>
      <c r="M18" s="115">
        <v>3960</v>
      </c>
      <c r="N18" s="116">
        <v>-6.7796610169491567E-2</v>
      </c>
      <c r="O18" s="116">
        <v>0.13499570077386069</v>
      </c>
    </row>
    <row r="19" spans="1:16" x14ac:dyDescent="0.25">
      <c r="A19" s="1" t="s">
        <v>90</v>
      </c>
      <c r="B19" s="114" t="s">
        <v>91</v>
      </c>
      <c r="C19" s="115">
        <v>4580</v>
      </c>
      <c r="D19" s="116">
        <v>4.8266783677051173E-3</v>
      </c>
      <c r="E19" s="115">
        <v>452</v>
      </c>
      <c r="F19" s="116">
        <f t="shared" si="0"/>
        <v>-0.90131004366812228</v>
      </c>
      <c r="G19" s="115">
        <v>2997</v>
      </c>
      <c r="H19" s="116">
        <f t="shared" si="0"/>
        <v>5.6305309734513278</v>
      </c>
      <c r="I19" s="115">
        <v>4018</v>
      </c>
      <c r="J19" s="116">
        <f t="shared" si="0"/>
        <v>0.34067400734067399</v>
      </c>
      <c r="K19" s="115">
        <v>4366</v>
      </c>
      <c r="L19" s="116">
        <f t="shared" si="0"/>
        <v>8.661025385764054E-2</v>
      </c>
      <c r="M19" s="115">
        <v>3262</v>
      </c>
      <c r="N19" s="116">
        <v>-0.25286303252404951</v>
      </c>
      <c r="O19" s="116">
        <v>-0.28777292576419211</v>
      </c>
    </row>
    <row r="20" spans="1:16" x14ac:dyDescent="0.25">
      <c r="A20" s="1" t="s">
        <v>92</v>
      </c>
      <c r="B20" s="114" t="s">
        <v>93</v>
      </c>
      <c r="C20" s="115">
        <v>3627</v>
      </c>
      <c r="D20" s="116">
        <v>-0.20074922873512557</v>
      </c>
      <c r="E20" s="115">
        <v>469</v>
      </c>
      <c r="F20" s="116">
        <f t="shared" si="0"/>
        <v>-0.87069203198235456</v>
      </c>
      <c r="G20" s="115">
        <v>2479</v>
      </c>
      <c r="H20" s="116">
        <f t="shared" si="0"/>
        <v>4.2857142857142856</v>
      </c>
      <c r="I20" s="115">
        <v>4675</v>
      </c>
      <c r="J20" s="116">
        <f t="shared" si="0"/>
        <v>0.8858410649455426</v>
      </c>
      <c r="K20" s="115">
        <v>5492</v>
      </c>
      <c r="L20" s="116">
        <f t="shared" si="0"/>
        <v>0.17475935828877009</v>
      </c>
      <c r="M20" s="115"/>
      <c r="N20" s="116"/>
      <c r="O20" s="116"/>
    </row>
    <row r="21" spans="1:16" ht="15.75" x14ac:dyDescent="0.25">
      <c r="A21" s="1" t="s">
        <v>0</v>
      </c>
      <c r="B21" s="117" t="s">
        <v>30</v>
      </c>
      <c r="C21" s="118">
        <v>45076</v>
      </c>
      <c r="D21" s="119">
        <v>-4.1629459539907265E-2</v>
      </c>
      <c r="E21" s="118">
        <v>12633</v>
      </c>
      <c r="F21" s="119">
        <f t="shared" si="0"/>
        <v>-0.71973999467565886</v>
      </c>
      <c r="G21" s="118">
        <v>20161</v>
      </c>
      <c r="H21" s="119">
        <f t="shared" si="0"/>
        <v>0.59589962795852136</v>
      </c>
      <c r="I21" s="118">
        <v>37751</v>
      </c>
      <c r="J21" s="119">
        <f t="shared" si="0"/>
        <v>0.87247656366251669</v>
      </c>
      <c r="K21" s="118">
        <v>51166</v>
      </c>
      <c r="L21" s="119">
        <f t="shared" si="0"/>
        <v>0.3553548250377474</v>
      </c>
      <c r="M21" s="118">
        <v>39257</v>
      </c>
      <c r="N21" s="119">
        <v>-0.1404956868240137</v>
      </c>
      <c r="O21" s="119">
        <v>-5.2884267412965369E-2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48.75" customHeight="1" thickBot="1" x14ac:dyDescent="0.3">
      <c r="B26" s="263" t="s">
        <v>230</v>
      </c>
      <c r="C26" s="263"/>
      <c r="D26" s="263"/>
      <c r="E26" s="263"/>
      <c r="F26" s="263"/>
      <c r="G26" s="263"/>
      <c r="H26" s="263"/>
      <c r="I26" s="263"/>
      <c r="J26" s="263"/>
      <c r="K26" s="263"/>
      <c r="L26" s="263"/>
      <c r="M26" s="263"/>
      <c r="N26" s="263"/>
      <c r="O26" s="263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88" t="s">
        <v>97</v>
      </c>
      <c r="D28" s="289"/>
      <c r="E28" s="289"/>
      <c r="F28" s="289"/>
      <c r="G28" s="289"/>
      <c r="H28" s="289"/>
      <c r="I28" s="289"/>
      <c r="J28" s="289"/>
      <c r="K28" s="289"/>
      <c r="L28" s="289"/>
      <c r="M28" s="289"/>
      <c r="N28" s="289"/>
      <c r="O28" s="290"/>
    </row>
    <row r="29" spans="1:16" ht="22.5" thickTop="1" thickBot="1" x14ac:dyDescent="0.3">
      <c r="B29" s="109"/>
      <c r="C29" s="291">
        <f>2019</f>
        <v>2019</v>
      </c>
      <c r="D29" s="292"/>
      <c r="E29" s="293">
        <v>2020</v>
      </c>
      <c r="F29" s="292"/>
      <c r="G29" s="293">
        <v>2021</v>
      </c>
      <c r="H29" s="292"/>
      <c r="I29" s="293">
        <v>2022</v>
      </c>
      <c r="J29" s="292"/>
      <c r="K29" s="293">
        <v>2023</v>
      </c>
      <c r="L29" s="292"/>
      <c r="M29" s="293">
        <v>2024</v>
      </c>
      <c r="N29" s="294"/>
      <c r="O29" s="295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">
        <v>263</v>
      </c>
      <c r="O30" s="112" t="s">
        <v>264</v>
      </c>
    </row>
    <row r="31" spans="1:16" x14ac:dyDescent="0.25">
      <c r="B31" s="114" t="s">
        <v>71</v>
      </c>
      <c r="C31" s="115">
        <v>1006</v>
      </c>
      <c r="D31" s="116">
        <v>0.46008708272859211</v>
      </c>
      <c r="E31" s="115">
        <v>425</v>
      </c>
      <c r="F31" s="116">
        <f t="shared" ref="F31:L43" si="1">IFERROR(E31/C31-1,"-")</f>
        <v>-0.57753479125248508</v>
      </c>
      <c r="G31" s="115">
        <v>107</v>
      </c>
      <c r="H31" s="116">
        <f t="shared" si="1"/>
        <v>-0.74823529411764711</v>
      </c>
      <c r="I31" s="115">
        <v>161</v>
      </c>
      <c r="J31" s="116">
        <f t="shared" si="1"/>
        <v>0.50467289719626174</v>
      </c>
      <c r="K31" s="115">
        <v>3478</v>
      </c>
      <c r="L31" s="116">
        <f t="shared" si="1"/>
        <v>20.602484472049689</v>
      </c>
      <c r="M31" s="115">
        <v>596</v>
      </c>
      <c r="N31" s="116">
        <v>-0.82863714778608399</v>
      </c>
      <c r="O31" s="116">
        <v>-0.40755467196819084</v>
      </c>
    </row>
    <row r="32" spans="1:16" x14ac:dyDescent="0.25">
      <c r="B32" s="114" t="s">
        <v>73</v>
      </c>
      <c r="C32" s="115">
        <v>656</v>
      </c>
      <c r="D32" s="116">
        <v>-4.5123726346433801E-2</v>
      </c>
      <c r="E32" s="115">
        <v>458</v>
      </c>
      <c r="F32" s="116">
        <f t="shared" si="1"/>
        <v>-0.30182926829268297</v>
      </c>
      <c r="G32" s="115">
        <v>35</v>
      </c>
      <c r="H32" s="116">
        <f t="shared" si="1"/>
        <v>-0.92358078602620086</v>
      </c>
      <c r="I32" s="115">
        <v>119</v>
      </c>
      <c r="J32" s="116">
        <f t="shared" si="1"/>
        <v>2.4</v>
      </c>
      <c r="K32" s="115">
        <v>1606</v>
      </c>
      <c r="L32" s="116">
        <f t="shared" si="1"/>
        <v>12.495798319327731</v>
      </c>
      <c r="M32" s="115">
        <v>924</v>
      </c>
      <c r="N32" s="116">
        <v>-0.42465753424657537</v>
      </c>
      <c r="O32" s="116">
        <v>0.40853658536585358</v>
      </c>
    </row>
    <row r="33" spans="2:16" x14ac:dyDescent="0.25">
      <c r="B33" s="114" t="s">
        <v>75</v>
      </c>
      <c r="C33" s="115">
        <v>765</v>
      </c>
      <c r="D33" s="116">
        <v>-0.28969359331476319</v>
      </c>
      <c r="E33" s="115">
        <v>240</v>
      </c>
      <c r="F33" s="116">
        <f t="shared" si="1"/>
        <v>-0.68627450980392157</v>
      </c>
      <c r="G33" s="115">
        <v>170</v>
      </c>
      <c r="H33" s="116">
        <f t="shared" si="1"/>
        <v>-0.29166666666666663</v>
      </c>
      <c r="I33" s="115">
        <v>470</v>
      </c>
      <c r="J33" s="116">
        <f t="shared" si="1"/>
        <v>1.7647058823529411</v>
      </c>
      <c r="K33" s="115">
        <v>1531</v>
      </c>
      <c r="L33" s="116">
        <f t="shared" si="1"/>
        <v>2.2574468085106383</v>
      </c>
      <c r="M33" s="115">
        <v>2301</v>
      </c>
      <c r="N33" s="116">
        <v>0.50293925538863493</v>
      </c>
      <c r="O33" s="116">
        <v>2.0078431372549019</v>
      </c>
    </row>
    <row r="34" spans="2:16" x14ac:dyDescent="0.25">
      <c r="B34" s="114" t="s">
        <v>77</v>
      </c>
      <c r="C34" s="115">
        <v>897</v>
      </c>
      <c r="D34" s="116">
        <v>-6.6445182724252927E-3</v>
      </c>
      <c r="E34" s="115">
        <v>0</v>
      </c>
      <c r="F34" s="116">
        <f t="shared" si="1"/>
        <v>-1</v>
      </c>
      <c r="G34" s="115">
        <v>149</v>
      </c>
      <c r="H34" s="116" t="str">
        <f t="shared" si="1"/>
        <v>-</v>
      </c>
      <c r="I34" s="115">
        <v>241</v>
      </c>
      <c r="J34" s="116">
        <f t="shared" si="1"/>
        <v>0.6174496644295302</v>
      </c>
      <c r="K34" s="115">
        <v>1949</v>
      </c>
      <c r="L34" s="116">
        <f t="shared" si="1"/>
        <v>7.0871369294605806</v>
      </c>
      <c r="M34" s="115">
        <v>1208</v>
      </c>
      <c r="N34" s="116">
        <v>-0.38019497178040018</v>
      </c>
      <c r="O34" s="116">
        <v>0.34671125975473793</v>
      </c>
    </row>
    <row r="35" spans="2:16" x14ac:dyDescent="0.25">
      <c r="B35" s="114" t="s">
        <v>79</v>
      </c>
      <c r="C35" s="115">
        <v>807</v>
      </c>
      <c r="D35" s="116">
        <v>-0.29581151832460728</v>
      </c>
      <c r="E35" s="115">
        <v>0</v>
      </c>
      <c r="F35" s="116">
        <f t="shared" si="1"/>
        <v>-1</v>
      </c>
      <c r="G35" s="115">
        <v>326</v>
      </c>
      <c r="H35" s="116" t="str">
        <f t="shared" si="1"/>
        <v>-</v>
      </c>
      <c r="I35" s="115">
        <v>491</v>
      </c>
      <c r="J35" s="116">
        <f t="shared" si="1"/>
        <v>0.50613496932515334</v>
      </c>
      <c r="K35" s="115">
        <v>2051</v>
      </c>
      <c r="L35" s="116">
        <f t="shared" si="1"/>
        <v>3.1771894093686353</v>
      </c>
      <c r="M35" s="115">
        <v>644</v>
      </c>
      <c r="N35" s="116">
        <v>-0.68600682593856654</v>
      </c>
      <c r="O35" s="116">
        <v>-0.20198265179677821</v>
      </c>
    </row>
    <row r="36" spans="2:16" x14ac:dyDescent="0.25">
      <c r="B36" s="114" t="s">
        <v>81</v>
      </c>
      <c r="C36" s="115">
        <v>901</v>
      </c>
      <c r="D36" s="116">
        <v>6.3754427390791069E-2</v>
      </c>
      <c r="E36" s="115">
        <v>0</v>
      </c>
      <c r="F36" s="116">
        <f t="shared" si="1"/>
        <v>-1</v>
      </c>
      <c r="G36" s="115">
        <v>715</v>
      </c>
      <c r="H36" s="116" t="str">
        <f t="shared" si="1"/>
        <v>-</v>
      </c>
      <c r="I36" s="115">
        <v>533</v>
      </c>
      <c r="J36" s="116">
        <f t="shared" si="1"/>
        <v>-0.25454545454545452</v>
      </c>
      <c r="K36" s="115">
        <v>1450</v>
      </c>
      <c r="L36" s="116">
        <f t="shared" si="1"/>
        <v>1.7204502814258911</v>
      </c>
      <c r="M36" s="115">
        <v>646</v>
      </c>
      <c r="N36" s="116">
        <v>-0.55448275862068963</v>
      </c>
      <c r="O36" s="116">
        <v>-0.28301886792452835</v>
      </c>
    </row>
    <row r="37" spans="2:16" x14ac:dyDescent="0.25">
      <c r="B37" s="114" t="s">
        <v>83</v>
      </c>
      <c r="C37" s="115">
        <v>1052</v>
      </c>
      <c r="D37" s="116">
        <v>0.10736842105263156</v>
      </c>
      <c r="E37" s="115">
        <v>0</v>
      </c>
      <c r="F37" s="116">
        <f t="shared" si="1"/>
        <v>-1</v>
      </c>
      <c r="G37" s="115">
        <v>819</v>
      </c>
      <c r="H37" s="116" t="str">
        <f t="shared" si="1"/>
        <v>-</v>
      </c>
      <c r="I37" s="115">
        <v>528</v>
      </c>
      <c r="J37" s="116">
        <f t="shared" si="1"/>
        <v>-0.35531135531135527</v>
      </c>
      <c r="K37" s="115">
        <v>1332</v>
      </c>
      <c r="L37" s="116">
        <f t="shared" si="1"/>
        <v>1.5227272727272729</v>
      </c>
      <c r="M37" s="115">
        <v>891</v>
      </c>
      <c r="N37" s="116">
        <v>-0.33108108108108103</v>
      </c>
      <c r="O37" s="116">
        <v>-0.15304182509505704</v>
      </c>
    </row>
    <row r="38" spans="2:16" x14ac:dyDescent="0.25">
      <c r="B38" s="114" t="s">
        <v>85</v>
      </c>
      <c r="C38" s="115">
        <v>1334</v>
      </c>
      <c r="D38" s="116">
        <v>-0.29230769230769227</v>
      </c>
      <c r="E38" s="115">
        <v>890</v>
      </c>
      <c r="F38" s="116">
        <f t="shared" si="1"/>
        <v>-0.33283358320839584</v>
      </c>
      <c r="G38" s="115">
        <v>984</v>
      </c>
      <c r="H38" s="116">
        <f t="shared" si="1"/>
        <v>0.10561797752808988</v>
      </c>
      <c r="I38" s="115">
        <v>1168</v>
      </c>
      <c r="J38" s="116">
        <f t="shared" si="1"/>
        <v>0.18699186991869921</v>
      </c>
      <c r="K38" s="115">
        <v>1285</v>
      </c>
      <c r="L38" s="116">
        <f t="shared" si="1"/>
        <v>0.10017123287671237</v>
      </c>
      <c r="M38" s="115">
        <v>654</v>
      </c>
      <c r="N38" s="116">
        <v>-0.49105058365758758</v>
      </c>
      <c r="O38" s="116">
        <v>-0.50974512743628186</v>
      </c>
    </row>
    <row r="39" spans="2:16" x14ac:dyDescent="0.25">
      <c r="B39" s="114" t="s">
        <v>87</v>
      </c>
      <c r="C39" s="115">
        <v>1072</v>
      </c>
      <c r="D39" s="116">
        <v>8.7221095334685694E-2</v>
      </c>
      <c r="E39" s="115">
        <v>116</v>
      </c>
      <c r="F39" s="116">
        <f t="shared" si="1"/>
        <v>-0.89179104477611937</v>
      </c>
      <c r="G39" s="115">
        <v>638</v>
      </c>
      <c r="H39" s="116">
        <f t="shared" si="1"/>
        <v>4.5</v>
      </c>
      <c r="I39" s="115">
        <v>517</v>
      </c>
      <c r="J39" s="116">
        <f t="shared" si="1"/>
        <v>-0.18965517241379315</v>
      </c>
      <c r="K39" s="115">
        <v>1723</v>
      </c>
      <c r="L39" s="116">
        <f t="shared" si="1"/>
        <v>2.3326885880077368</v>
      </c>
      <c r="M39" s="115">
        <v>878</v>
      </c>
      <c r="N39" s="116">
        <v>-0.49042367962855482</v>
      </c>
      <c r="O39" s="116">
        <v>-0.18097014925373134</v>
      </c>
    </row>
    <row r="40" spans="2:16" x14ac:dyDescent="0.25">
      <c r="B40" s="114" t="s">
        <v>89</v>
      </c>
      <c r="C40" s="115">
        <v>812</v>
      </c>
      <c r="D40" s="116">
        <v>9.139784946236551E-2</v>
      </c>
      <c r="E40" s="115">
        <v>115</v>
      </c>
      <c r="F40" s="116">
        <f t="shared" si="1"/>
        <v>-0.85837438423645318</v>
      </c>
      <c r="G40" s="115">
        <v>622</v>
      </c>
      <c r="H40" s="116">
        <f t="shared" si="1"/>
        <v>4.4086956521739129</v>
      </c>
      <c r="I40" s="115">
        <v>628</v>
      </c>
      <c r="J40" s="116">
        <f t="shared" si="1"/>
        <v>9.6463022508037621E-3</v>
      </c>
      <c r="K40" s="115">
        <v>1095</v>
      </c>
      <c r="L40" s="116">
        <f t="shared" si="1"/>
        <v>0.74363057324840764</v>
      </c>
      <c r="M40" s="115">
        <v>1069</v>
      </c>
      <c r="N40" s="116">
        <v>-2.3744292237442899E-2</v>
      </c>
      <c r="O40" s="116">
        <v>0.31650246305418728</v>
      </c>
    </row>
    <row r="41" spans="2:16" x14ac:dyDescent="0.25">
      <c r="B41" s="114" t="s">
        <v>91</v>
      </c>
      <c r="C41" s="115">
        <v>708</v>
      </c>
      <c r="D41" s="116">
        <v>-0.21333333333333337</v>
      </c>
      <c r="E41" s="115">
        <v>88</v>
      </c>
      <c r="F41" s="116">
        <f t="shared" si="1"/>
        <v>-0.87570621468926557</v>
      </c>
      <c r="G41" s="115">
        <v>176</v>
      </c>
      <c r="H41" s="116">
        <f t="shared" si="1"/>
        <v>1</v>
      </c>
      <c r="I41" s="115">
        <v>681</v>
      </c>
      <c r="J41" s="116">
        <f t="shared" si="1"/>
        <v>2.8693181818181817</v>
      </c>
      <c r="K41" s="115">
        <v>764</v>
      </c>
      <c r="L41" s="116">
        <f t="shared" si="1"/>
        <v>0.12187958883994132</v>
      </c>
      <c r="M41" s="115">
        <v>259</v>
      </c>
      <c r="N41" s="116">
        <v>-0.66099476439790572</v>
      </c>
      <c r="O41" s="116">
        <v>-0.63418079096045199</v>
      </c>
    </row>
    <row r="42" spans="2:16" x14ac:dyDescent="0.25">
      <c r="B42" s="114" t="s">
        <v>93</v>
      </c>
      <c r="C42" s="115">
        <v>499</v>
      </c>
      <c r="D42" s="116">
        <v>-0.41086186540731995</v>
      </c>
      <c r="E42" s="115">
        <v>3</v>
      </c>
      <c r="F42" s="116">
        <f t="shared" si="1"/>
        <v>-0.9939879759519038</v>
      </c>
      <c r="G42" s="115">
        <v>209</v>
      </c>
      <c r="H42" s="116">
        <f t="shared" si="1"/>
        <v>68.666666666666671</v>
      </c>
      <c r="I42" s="115">
        <v>1225</v>
      </c>
      <c r="J42" s="116">
        <f t="shared" si="1"/>
        <v>4.8612440191387556</v>
      </c>
      <c r="K42" s="115">
        <v>1986</v>
      </c>
      <c r="L42" s="116">
        <f t="shared" si="1"/>
        <v>0.62122448979591827</v>
      </c>
      <c r="M42" s="115"/>
      <c r="N42" s="116"/>
      <c r="O42" s="116"/>
    </row>
    <row r="43" spans="2:16" ht="15.75" x14ac:dyDescent="0.25">
      <c r="B43" s="117" t="s">
        <v>30</v>
      </c>
      <c r="C43" s="118">
        <v>10509</v>
      </c>
      <c r="D43" s="119">
        <v>-9.8790841265757656E-2</v>
      </c>
      <c r="E43" s="118">
        <v>2339</v>
      </c>
      <c r="F43" s="119">
        <f t="shared" si="1"/>
        <v>-0.7774288704919593</v>
      </c>
      <c r="G43" s="118">
        <v>4950</v>
      </c>
      <c r="H43" s="119">
        <f t="shared" si="1"/>
        <v>1.116289012398461</v>
      </c>
      <c r="I43" s="118">
        <v>6762</v>
      </c>
      <c r="J43" s="119">
        <f t="shared" si="1"/>
        <v>0.36606060606060598</v>
      </c>
      <c r="K43" s="118">
        <v>20250</v>
      </c>
      <c r="L43" s="119">
        <f t="shared" si="1"/>
        <v>1.9946761313220942</v>
      </c>
      <c r="M43" s="118">
        <v>10070</v>
      </c>
      <c r="N43" s="119">
        <v>-0.44864213753832671</v>
      </c>
      <c r="O43" s="119">
        <v>5.9940059940060131E-3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63" t="s">
        <v>231</v>
      </c>
      <c r="C48" s="263"/>
      <c r="D48" s="263"/>
      <c r="E48" s="263"/>
      <c r="F48" s="263"/>
      <c r="G48" s="263"/>
      <c r="H48" s="263"/>
      <c r="I48" s="263"/>
      <c r="J48" s="263"/>
      <c r="K48" s="263"/>
      <c r="L48" s="263"/>
      <c r="M48" s="263"/>
      <c r="N48" s="263"/>
      <c r="O48" s="263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88" t="s">
        <v>100</v>
      </c>
      <c r="D50" s="289"/>
      <c r="E50" s="289"/>
      <c r="F50" s="289"/>
      <c r="G50" s="289"/>
      <c r="H50" s="289"/>
      <c r="I50" s="289"/>
      <c r="J50" s="289"/>
      <c r="K50" s="289"/>
      <c r="L50" s="289"/>
      <c r="M50" s="289"/>
      <c r="N50" s="289"/>
      <c r="O50" s="290"/>
    </row>
    <row r="51" spans="1:16" ht="22.5" thickTop="1" thickBot="1" x14ac:dyDescent="0.3">
      <c r="B51" s="109"/>
      <c r="C51" s="291">
        <f>2019</f>
        <v>2019</v>
      </c>
      <c r="D51" s="292"/>
      <c r="E51" s="293">
        <v>2020</v>
      </c>
      <c r="F51" s="292"/>
      <c r="G51" s="293">
        <v>2021</v>
      </c>
      <c r="H51" s="292"/>
      <c r="I51" s="293">
        <v>2022</v>
      </c>
      <c r="J51" s="292"/>
      <c r="K51" s="293">
        <v>2023</v>
      </c>
      <c r="L51" s="292"/>
      <c r="M51" s="293">
        <v>2024</v>
      </c>
      <c r="N51" s="294"/>
      <c r="O51" s="295"/>
    </row>
    <row r="52" spans="1:16" ht="16.5" thickTop="1" thickBot="1" x14ac:dyDescent="0.3">
      <c r="B52" s="85"/>
      <c r="C52" s="111" t="s">
        <v>69</v>
      </c>
      <c r="D52" s="112" t="str">
        <f>CONCATENATE("var ",RIGHT(2019,2),"/",RIGHT(2018,2))</f>
        <v>var 19/18</v>
      </c>
      <c r="E52" s="113" t="s">
        <v>69</v>
      </c>
      <c r="F52" s="112" t="str">
        <f>CONCATENATE("var ",RIGHT(E51,2),"/",RIGHT(E51-1,2))</f>
        <v>var 20/19</v>
      </c>
      <c r="G52" s="113" t="s">
        <v>69</v>
      </c>
      <c r="H52" s="112" t="str">
        <f>CONCATENATE("var ",RIGHT(G51,2),"/",RIGHT(G51-1,2))</f>
        <v>var 21/20</v>
      </c>
      <c r="I52" s="113" t="s">
        <v>69</v>
      </c>
      <c r="J52" s="112" t="str">
        <f>CONCATENATE("var ",RIGHT(I51,2),"/",RIGHT(I51-1,2))</f>
        <v>var 22/21</v>
      </c>
      <c r="K52" s="113" t="s">
        <v>69</v>
      </c>
      <c r="L52" s="112" t="str">
        <f>CONCATENATE("var ",RIGHT(K51,2),"/",RIGHT(K51-1,2))</f>
        <v>var 23/22</v>
      </c>
      <c r="M52" s="113" t="s">
        <v>69</v>
      </c>
      <c r="N52" s="112" t="s">
        <v>263</v>
      </c>
      <c r="O52" s="112" t="s">
        <v>264</v>
      </c>
    </row>
    <row r="53" spans="1:16" x14ac:dyDescent="0.25">
      <c r="A53" s="1">
        <v>1</v>
      </c>
      <c r="B53" s="114" t="s">
        <v>71</v>
      </c>
      <c r="C53" s="115">
        <v>494</v>
      </c>
      <c r="D53" s="116">
        <v>0.32439678284182305</v>
      </c>
      <c r="E53" s="115">
        <v>217</v>
      </c>
      <c r="F53" s="116">
        <f>IFERROR(E53/C53-1,"-")</f>
        <v>-0.56072874493927127</v>
      </c>
      <c r="G53" s="115">
        <v>62</v>
      </c>
      <c r="H53" s="116">
        <f>IFERROR(G53/E53-1,"-")</f>
        <v>-0.7142857142857143</v>
      </c>
      <c r="I53" s="115">
        <v>125</v>
      </c>
      <c r="J53" s="116">
        <f>IFERROR(I53/G53-1,"-")</f>
        <v>1.0161290322580645</v>
      </c>
      <c r="K53" s="115">
        <v>741</v>
      </c>
      <c r="L53" s="116">
        <f>IFERROR(K53/I53-1,"-")</f>
        <v>4.9279999999999999</v>
      </c>
      <c r="M53" s="115">
        <v>317</v>
      </c>
      <c r="N53" s="116">
        <v>-0.57219973009446701</v>
      </c>
      <c r="O53" s="116">
        <v>-0.3582995951417004</v>
      </c>
    </row>
    <row r="54" spans="1:16" x14ac:dyDescent="0.25">
      <c r="A54" s="1">
        <v>2</v>
      </c>
      <c r="B54" s="114" t="s">
        <v>73</v>
      </c>
      <c r="C54" s="115">
        <v>306</v>
      </c>
      <c r="D54" s="116">
        <v>-0.29977116704805495</v>
      </c>
      <c r="E54" s="115">
        <v>262</v>
      </c>
      <c r="F54" s="116">
        <f t="shared" ref="F54:L65" si="2">IFERROR(E54/C54-1,"-")</f>
        <v>-0.14379084967320266</v>
      </c>
      <c r="G54" s="115">
        <v>12</v>
      </c>
      <c r="H54" s="116">
        <f t="shared" si="2"/>
        <v>-0.95419847328244278</v>
      </c>
      <c r="I54" s="115">
        <v>91</v>
      </c>
      <c r="J54" s="116">
        <f t="shared" si="2"/>
        <v>6.583333333333333</v>
      </c>
      <c r="K54" s="115">
        <v>455</v>
      </c>
      <c r="L54" s="116">
        <f t="shared" si="2"/>
        <v>4</v>
      </c>
      <c r="M54" s="115">
        <v>554</v>
      </c>
      <c r="N54" s="116">
        <v>0.21758241758241748</v>
      </c>
      <c r="O54" s="116">
        <v>0.81045751633986929</v>
      </c>
    </row>
    <row r="55" spans="1:16" x14ac:dyDescent="0.25">
      <c r="A55" s="1">
        <v>3</v>
      </c>
      <c r="B55" s="114" t="s">
        <v>75</v>
      </c>
      <c r="C55" s="115">
        <v>307</v>
      </c>
      <c r="D55" s="116">
        <v>-0.21882951653944016</v>
      </c>
      <c r="E55" s="115">
        <v>106</v>
      </c>
      <c r="F55" s="116">
        <f t="shared" si="2"/>
        <v>-0.65472312703583069</v>
      </c>
      <c r="G55" s="115">
        <v>122</v>
      </c>
      <c r="H55" s="116">
        <f t="shared" si="2"/>
        <v>0.15094339622641506</v>
      </c>
      <c r="I55" s="115">
        <v>335</v>
      </c>
      <c r="J55" s="116">
        <f t="shared" si="2"/>
        <v>1.7459016393442623</v>
      </c>
      <c r="K55" s="115">
        <v>614</v>
      </c>
      <c r="L55" s="116">
        <f t="shared" si="2"/>
        <v>0.83283582089552244</v>
      </c>
      <c r="M55" s="115">
        <v>578</v>
      </c>
      <c r="N55" s="116">
        <v>-5.8631921824104261E-2</v>
      </c>
      <c r="O55" s="116">
        <v>0.88273615635179148</v>
      </c>
    </row>
    <row r="56" spans="1:16" x14ac:dyDescent="0.25">
      <c r="A56" s="1">
        <v>4</v>
      </c>
      <c r="B56" s="114" t="s">
        <v>77</v>
      </c>
      <c r="C56" s="115">
        <v>306</v>
      </c>
      <c r="D56" s="116">
        <v>0.17692307692307696</v>
      </c>
      <c r="E56" s="115">
        <v>0</v>
      </c>
      <c r="F56" s="116">
        <f t="shared" si="2"/>
        <v>-1</v>
      </c>
      <c r="G56" s="115">
        <v>84</v>
      </c>
      <c r="H56" s="116" t="str">
        <f t="shared" si="2"/>
        <v>-</v>
      </c>
      <c r="I56" s="115">
        <v>211</v>
      </c>
      <c r="J56" s="116">
        <f t="shared" si="2"/>
        <v>1.5119047619047619</v>
      </c>
      <c r="K56" s="115">
        <v>477</v>
      </c>
      <c r="L56" s="116">
        <f t="shared" si="2"/>
        <v>1.2606635071090047</v>
      </c>
      <c r="M56" s="115">
        <v>238</v>
      </c>
      <c r="N56" s="116">
        <v>-0.50104821802935007</v>
      </c>
      <c r="O56" s="116">
        <v>-0.22222222222222221</v>
      </c>
    </row>
    <row r="57" spans="1:16" x14ac:dyDescent="0.25">
      <c r="A57" s="1">
        <v>5</v>
      </c>
      <c r="B57" s="114" t="s">
        <v>79</v>
      </c>
      <c r="C57" s="115">
        <v>377</v>
      </c>
      <c r="D57" s="116">
        <v>-0.20464135021097052</v>
      </c>
      <c r="E57" s="115">
        <v>0</v>
      </c>
      <c r="F57" s="116">
        <f t="shared" si="2"/>
        <v>-1</v>
      </c>
      <c r="G57" s="115">
        <v>198</v>
      </c>
      <c r="H57" s="116" t="str">
        <f t="shared" si="2"/>
        <v>-</v>
      </c>
      <c r="I57" s="115">
        <v>241</v>
      </c>
      <c r="J57" s="116">
        <f t="shared" si="2"/>
        <v>0.21717171717171713</v>
      </c>
      <c r="K57" s="115">
        <v>437</v>
      </c>
      <c r="L57" s="116">
        <f t="shared" si="2"/>
        <v>0.81327800829875518</v>
      </c>
      <c r="M57" s="115">
        <v>107</v>
      </c>
      <c r="N57" s="116">
        <v>-0.75514874141876431</v>
      </c>
      <c r="O57" s="116">
        <v>-0.71618037135278523</v>
      </c>
    </row>
    <row r="58" spans="1:16" x14ac:dyDescent="0.25">
      <c r="A58" s="1">
        <v>6</v>
      </c>
      <c r="B58" s="114" t="s">
        <v>81</v>
      </c>
      <c r="C58" s="115">
        <v>340</v>
      </c>
      <c r="D58" s="116">
        <v>0.50442477876106184</v>
      </c>
      <c r="E58" s="115">
        <v>0</v>
      </c>
      <c r="F58" s="116">
        <f t="shared" si="2"/>
        <v>-1</v>
      </c>
      <c r="G58" s="115">
        <v>339</v>
      </c>
      <c r="H58" s="116" t="str">
        <f t="shared" si="2"/>
        <v>-</v>
      </c>
      <c r="I58" s="115">
        <v>238</v>
      </c>
      <c r="J58" s="116">
        <f t="shared" si="2"/>
        <v>-0.29793510324483774</v>
      </c>
      <c r="K58" s="115">
        <v>374</v>
      </c>
      <c r="L58" s="116">
        <f t="shared" si="2"/>
        <v>0.5714285714285714</v>
      </c>
      <c r="M58" s="115">
        <v>283</v>
      </c>
      <c r="N58" s="116">
        <v>-0.24331550802139035</v>
      </c>
      <c r="O58" s="116">
        <v>-0.16764705882352937</v>
      </c>
    </row>
    <row r="59" spans="1:16" x14ac:dyDescent="0.25">
      <c r="A59" s="1">
        <v>7</v>
      </c>
      <c r="B59" s="114" t="s">
        <v>83</v>
      </c>
      <c r="C59" s="115">
        <v>645</v>
      </c>
      <c r="D59" s="116">
        <v>1.4339622641509435</v>
      </c>
      <c r="E59" s="115">
        <v>0</v>
      </c>
      <c r="F59" s="116">
        <f t="shared" si="2"/>
        <v>-1</v>
      </c>
      <c r="G59" s="115">
        <v>343</v>
      </c>
      <c r="H59" s="116" t="str">
        <f t="shared" si="2"/>
        <v>-</v>
      </c>
      <c r="I59" s="115">
        <v>256</v>
      </c>
      <c r="J59" s="116">
        <f t="shared" si="2"/>
        <v>-0.25364431486880468</v>
      </c>
      <c r="K59" s="115">
        <v>291</v>
      </c>
      <c r="L59" s="116">
        <f t="shared" si="2"/>
        <v>0.13671875</v>
      </c>
      <c r="M59" s="115">
        <v>253</v>
      </c>
      <c r="N59" s="116">
        <v>-0.13058419243986252</v>
      </c>
      <c r="O59" s="116">
        <v>-0.60775193798449612</v>
      </c>
    </row>
    <row r="60" spans="1:16" x14ac:dyDescent="0.25">
      <c r="A60" s="1">
        <v>8</v>
      </c>
      <c r="B60" s="114" t="s">
        <v>85</v>
      </c>
      <c r="C60" s="115">
        <v>359</v>
      </c>
      <c r="D60" s="116">
        <v>-1.9125683060109311E-2</v>
      </c>
      <c r="E60" s="115">
        <v>0</v>
      </c>
      <c r="F60" s="116">
        <f t="shared" si="2"/>
        <v>-1</v>
      </c>
      <c r="G60" s="115">
        <v>474</v>
      </c>
      <c r="H60" s="116" t="str">
        <f t="shared" si="2"/>
        <v>-</v>
      </c>
      <c r="I60" s="115">
        <v>311</v>
      </c>
      <c r="J60" s="116">
        <f t="shared" si="2"/>
        <v>-0.34388185654008441</v>
      </c>
      <c r="K60" s="115">
        <v>397</v>
      </c>
      <c r="L60" s="116">
        <f t="shared" si="2"/>
        <v>0.27652733118971051</v>
      </c>
      <c r="M60" s="115">
        <v>272</v>
      </c>
      <c r="N60" s="116">
        <v>-0.31486146095717882</v>
      </c>
      <c r="O60" s="116">
        <v>-0.24233983286908078</v>
      </c>
    </row>
    <row r="61" spans="1:16" x14ac:dyDescent="0.25">
      <c r="A61" s="1">
        <v>9</v>
      </c>
      <c r="B61" s="114" t="s">
        <v>87</v>
      </c>
      <c r="C61" s="115">
        <v>397</v>
      </c>
      <c r="D61" s="116">
        <v>-0.224609375</v>
      </c>
      <c r="E61" s="115">
        <v>41</v>
      </c>
      <c r="F61" s="116">
        <f t="shared" si="2"/>
        <v>-0.89672544080604533</v>
      </c>
      <c r="G61" s="115">
        <v>315</v>
      </c>
      <c r="H61" s="116">
        <f t="shared" si="2"/>
        <v>6.6829268292682924</v>
      </c>
      <c r="I61" s="115">
        <v>233</v>
      </c>
      <c r="J61" s="116">
        <f t="shared" si="2"/>
        <v>-0.26031746031746028</v>
      </c>
      <c r="K61" s="115">
        <v>337</v>
      </c>
      <c r="L61" s="116">
        <f t="shared" si="2"/>
        <v>0.44635193133047202</v>
      </c>
      <c r="M61" s="115">
        <v>209</v>
      </c>
      <c r="N61" s="116">
        <v>-0.37982195845697331</v>
      </c>
      <c r="O61" s="116">
        <v>-0.47355163727959693</v>
      </c>
    </row>
    <row r="62" spans="1:16" x14ac:dyDescent="0.25">
      <c r="A62" s="1">
        <v>10</v>
      </c>
      <c r="B62" s="114" t="s">
        <v>89</v>
      </c>
      <c r="C62" s="115">
        <v>517</v>
      </c>
      <c r="D62" s="116">
        <v>0.63091482649842279</v>
      </c>
      <c r="E62" s="115">
        <v>26</v>
      </c>
      <c r="F62" s="116">
        <f t="shared" si="2"/>
        <v>-0.94970986460348161</v>
      </c>
      <c r="G62" s="115">
        <v>281</v>
      </c>
      <c r="H62" s="116">
        <f t="shared" si="2"/>
        <v>9.8076923076923084</v>
      </c>
      <c r="I62" s="115">
        <v>224</v>
      </c>
      <c r="J62" s="116">
        <f t="shared" si="2"/>
        <v>-0.20284697508896798</v>
      </c>
      <c r="K62" s="115">
        <v>456</v>
      </c>
      <c r="L62" s="116">
        <f t="shared" si="2"/>
        <v>1.0357142857142856</v>
      </c>
      <c r="M62" s="115">
        <v>295</v>
      </c>
      <c r="N62" s="116">
        <v>-0.35307017543859653</v>
      </c>
      <c r="O62" s="116">
        <v>-0.42940038684719539</v>
      </c>
    </row>
    <row r="63" spans="1:16" x14ac:dyDescent="0.25">
      <c r="A63" s="1">
        <v>11</v>
      </c>
      <c r="B63" s="114" t="s">
        <v>91</v>
      </c>
      <c r="C63" s="115">
        <v>314</v>
      </c>
      <c r="D63" s="116">
        <v>-0.14207650273224048</v>
      </c>
      <c r="E63" s="115">
        <v>26</v>
      </c>
      <c r="F63" s="116">
        <f t="shared" si="2"/>
        <v>-0.91719745222929938</v>
      </c>
      <c r="G63" s="115">
        <v>161</v>
      </c>
      <c r="H63" s="116">
        <f t="shared" si="2"/>
        <v>5.1923076923076925</v>
      </c>
      <c r="I63" s="115">
        <v>527</v>
      </c>
      <c r="J63" s="116">
        <f t="shared" si="2"/>
        <v>2.2732919254658386</v>
      </c>
      <c r="K63" s="115">
        <v>377</v>
      </c>
      <c r="L63" s="116">
        <f t="shared" si="2"/>
        <v>-0.28462998102466797</v>
      </c>
      <c r="M63" s="115">
        <v>259</v>
      </c>
      <c r="N63" s="116">
        <v>-0.3129973474801061</v>
      </c>
      <c r="O63" s="116">
        <v>-0.17515923566878977</v>
      </c>
    </row>
    <row r="64" spans="1:16" x14ac:dyDescent="0.25">
      <c r="A64" s="1">
        <v>12</v>
      </c>
      <c r="B64" s="114" t="s">
        <v>93</v>
      </c>
      <c r="C64" s="115">
        <v>203</v>
      </c>
      <c r="D64" s="116">
        <v>-0.49122807017543857</v>
      </c>
      <c r="E64" s="115">
        <v>3</v>
      </c>
      <c r="F64" s="116">
        <f t="shared" si="2"/>
        <v>-0.98522167487684731</v>
      </c>
      <c r="G64" s="115">
        <v>144</v>
      </c>
      <c r="H64" s="116">
        <f t="shared" si="2"/>
        <v>47</v>
      </c>
      <c r="I64" s="115">
        <v>455</v>
      </c>
      <c r="J64" s="116">
        <f t="shared" si="2"/>
        <v>2.1597222222222223</v>
      </c>
      <c r="K64" s="115">
        <v>483</v>
      </c>
      <c r="L64" s="116">
        <f t="shared" si="2"/>
        <v>6.1538461538461542E-2</v>
      </c>
      <c r="M64" s="115"/>
      <c r="N64" s="116"/>
      <c r="O64" s="116"/>
    </row>
    <row r="65" spans="1:16" ht="15.75" x14ac:dyDescent="0.25">
      <c r="B65" s="117" t="s">
        <v>30</v>
      </c>
      <c r="C65" s="118">
        <v>4565</v>
      </c>
      <c r="D65" s="119">
        <v>4.0337283500455845E-2</v>
      </c>
      <c r="E65" s="118">
        <v>681</v>
      </c>
      <c r="F65" s="119">
        <f t="shared" si="2"/>
        <v>-0.85082146768893763</v>
      </c>
      <c r="G65" s="118">
        <v>2535</v>
      </c>
      <c r="H65" s="119">
        <f t="shared" si="2"/>
        <v>2.7224669603524227</v>
      </c>
      <c r="I65" s="118">
        <v>3247</v>
      </c>
      <c r="J65" s="119">
        <f t="shared" si="2"/>
        <v>0.28086785009861925</v>
      </c>
      <c r="K65" s="118">
        <v>5439</v>
      </c>
      <c r="L65" s="119">
        <f t="shared" si="2"/>
        <v>0.67508469356328926</v>
      </c>
      <c r="M65" s="118">
        <v>3365</v>
      </c>
      <c r="N65" s="119">
        <v>-0.32102502017756251</v>
      </c>
      <c r="O65" s="119">
        <v>-0.22856487849610274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</row>
    <row r="70" spans="1:16" ht="48.75" customHeight="1" thickBot="1" x14ac:dyDescent="0.3">
      <c r="B70" s="263" t="s">
        <v>232</v>
      </c>
      <c r="C70" s="263"/>
      <c r="D70" s="263"/>
      <c r="E70" s="263"/>
      <c r="F70" s="263"/>
      <c r="G70" s="263"/>
      <c r="H70" s="263"/>
      <c r="I70" s="263"/>
      <c r="J70" s="263"/>
      <c r="K70" s="263"/>
      <c r="L70" s="263"/>
      <c r="M70" s="263"/>
      <c r="N70" s="263"/>
      <c r="O70" s="263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88" t="s">
        <v>103</v>
      </c>
      <c r="D72" s="289"/>
      <c r="E72" s="289"/>
      <c r="F72" s="289"/>
      <c r="G72" s="289"/>
      <c r="H72" s="289"/>
      <c r="I72" s="289"/>
      <c r="J72" s="289"/>
      <c r="K72" s="289"/>
      <c r="L72" s="289"/>
      <c r="M72" s="289"/>
      <c r="N72" s="289"/>
      <c r="O72" s="290"/>
    </row>
    <row r="73" spans="1:16" ht="22.5" thickTop="1" thickBot="1" x14ac:dyDescent="0.3">
      <c r="B73" s="109"/>
      <c r="C73" s="291">
        <f>2019</f>
        <v>2019</v>
      </c>
      <c r="D73" s="292"/>
      <c r="E73" s="293">
        <v>2020</v>
      </c>
      <c r="F73" s="292"/>
      <c r="G73" s="293">
        <v>2021</v>
      </c>
      <c r="H73" s="292"/>
      <c r="I73" s="293">
        <v>2022</v>
      </c>
      <c r="J73" s="292"/>
      <c r="K73" s="293">
        <v>2023</v>
      </c>
      <c r="L73" s="292"/>
      <c r="M73" s="293">
        <v>2024</v>
      </c>
      <c r="N73" s="294"/>
      <c r="O73" s="295"/>
    </row>
    <row r="74" spans="1:16" ht="16.5" thickTop="1" thickBot="1" x14ac:dyDescent="0.3">
      <c r="B74" s="85"/>
      <c r="C74" s="111" t="s">
        <v>69</v>
      </c>
      <c r="D74" s="112" t="str">
        <f>CONCATENATE("var ",RIGHT(2019,2),"/",RIGHT(2018,2))</f>
        <v>var 19/18</v>
      </c>
      <c r="E74" s="113" t="s">
        <v>69</v>
      </c>
      <c r="F74" s="112" t="str">
        <f>CONCATENATE("var ",RIGHT(E73,2),"/",RIGHT(E73-1,2))</f>
        <v>var 20/19</v>
      </c>
      <c r="G74" s="113" t="s">
        <v>69</v>
      </c>
      <c r="H74" s="112" t="str">
        <f>CONCATENATE("var ",RIGHT(G73,2),"/",RIGHT(G73-1,2))</f>
        <v>var 21/20</v>
      </c>
      <c r="I74" s="113" t="s">
        <v>69</v>
      </c>
      <c r="J74" s="112" t="str">
        <f>CONCATENATE("var ",RIGHT(I73,2),"/",RIGHT(I73-1,2))</f>
        <v>var 22/21</v>
      </c>
      <c r="K74" s="113" t="s">
        <v>69</v>
      </c>
      <c r="L74" s="112" t="str">
        <f>CONCATENATE("var ",RIGHT(K73,2),"/",RIGHT(K73-1,2))</f>
        <v>var 23/22</v>
      </c>
      <c r="M74" s="113" t="s">
        <v>69</v>
      </c>
      <c r="N74" s="112" t="s">
        <v>263</v>
      </c>
      <c r="O74" s="112" t="s">
        <v>264</v>
      </c>
    </row>
    <row r="75" spans="1:16" x14ac:dyDescent="0.25">
      <c r="A75" s="1">
        <v>1</v>
      </c>
      <c r="B75" s="114" t="s">
        <v>71</v>
      </c>
      <c r="C75" s="115">
        <v>512</v>
      </c>
      <c r="D75" s="116">
        <v>0.620253164556962</v>
      </c>
      <c r="E75" s="115">
        <v>208</v>
      </c>
      <c r="F75" s="116">
        <f>IFERROR(E75/C75-1,"-")</f>
        <v>-0.59375</v>
      </c>
      <c r="G75" s="115">
        <v>45</v>
      </c>
      <c r="H75" s="116">
        <f>IFERROR(G75/E75-1,"-")</f>
        <v>-0.78365384615384615</v>
      </c>
      <c r="I75" s="115">
        <v>36</v>
      </c>
      <c r="J75" s="116">
        <f>IFERROR(I75/G75-1,"-")</f>
        <v>-0.19999999999999996</v>
      </c>
      <c r="K75" s="115">
        <v>2737</v>
      </c>
      <c r="L75" s="116">
        <f>IFERROR(K75/I75-1,"-")</f>
        <v>75.027777777777771</v>
      </c>
      <c r="M75" s="115">
        <v>279</v>
      </c>
      <c r="N75" s="116">
        <v>-0.8980635732553891</v>
      </c>
      <c r="O75" s="116">
        <v>-0.455078125</v>
      </c>
    </row>
    <row r="76" spans="1:16" x14ac:dyDescent="0.25">
      <c r="A76" s="1">
        <v>2</v>
      </c>
      <c r="B76" s="114" t="s">
        <v>73</v>
      </c>
      <c r="C76" s="115">
        <v>350</v>
      </c>
      <c r="D76" s="116">
        <v>0.39999999999999991</v>
      </c>
      <c r="E76" s="115">
        <v>196</v>
      </c>
      <c r="F76" s="116">
        <f t="shared" ref="F76:L87" si="3">IFERROR(E76/C76-1,"-")</f>
        <v>-0.43999999999999995</v>
      </c>
      <c r="G76" s="115">
        <v>23</v>
      </c>
      <c r="H76" s="116">
        <f t="shared" si="3"/>
        <v>-0.88265306122448983</v>
      </c>
      <c r="I76" s="115">
        <v>28</v>
      </c>
      <c r="J76" s="116">
        <f t="shared" si="3"/>
        <v>0.21739130434782616</v>
      </c>
      <c r="K76" s="115">
        <v>1151</v>
      </c>
      <c r="L76" s="116">
        <f t="shared" si="3"/>
        <v>40.107142857142854</v>
      </c>
      <c r="M76" s="115">
        <v>370</v>
      </c>
      <c r="N76" s="116">
        <v>-0.67854039965247614</v>
      </c>
      <c r="O76" s="116">
        <v>5.7142857142857162E-2</v>
      </c>
    </row>
    <row r="77" spans="1:16" x14ac:dyDescent="0.25">
      <c r="A77" s="1">
        <v>3</v>
      </c>
      <c r="B77" s="114" t="s">
        <v>75</v>
      </c>
      <c r="C77" s="115">
        <v>458</v>
      </c>
      <c r="D77" s="116">
        <v>-0.33040935672514615</v>
      </c>
      <c r="E77" s="115">
        <v>134</v>
      </c>
      <c r="F77" s="116">
        <f t="shared" si="3"/>
        <v>-0.70742358078602618</v>
      </c>
      <c r="G77" s="115">
        <v>48</v>
      </c>
      <c r="H77" s="116">
        <f t="shared" si="3"/>
        <v>-0.64179104477611948</v>
      </c>
      <c r="I77" s="115">
        <v>135</v>
      </c>
      <c r="J77" s="116">
        <f t="shared" si="3"/>
        <v>1.8125</v>
      </c>
      <c r="K77" s="115">
        <v>917</v>
      </c>
      <c r="L77" s="116">
        <f t="shared" si="3"/>
        <v>5.7925925925925927</v>
      </c>
      <c r="M77" s="115">
        <v>1723</v>
      </c>
      <c r="N77" s="116">
        <v>0.87895310796074155</v>
      </c>
      <c r="O77" s="116">
        <v>2.7620087336244543</v>
      </c>
    </row>
    <row r="78" spans="1:16" x14ac:dyDescent="0.25">
      <c r="A78" s="1">
        <v>4</v>
      </c>
      <c r="B78" s="114" t="s">
        <v>77</v>
      </c>
      <c r="C78" s="115">
        <v>591</v>
      </c>
      <c r="D78" s="116">
        <v>-8.0870917573872436E-2</v>
      </c>
      <c r="E78" s="115">
        <v>0</v>
      </c>
      <c r="F78" s="116">
        <f t="shared" si="3"/>
        <v>-1</v>
      </c>
      <c r="G78" s="115">
        <v>65</v>
      </c>
      <c r="H78" s="116" t="str">
        <f t="shared" si="3"/>
        <v>-</v>
      </c>
      <c r="I78" s="115">
        <v>30</v>
      </c>
      <c r="J78" s="116">
        <f t="shared" si="3"/>
        <v>-0.53846153846153844</v>
      </c>
      <c r="K78" s="115">
        <v>1472</v>
      </c>
      <c r="L78" s="116">
        <f t="shared" si="3"/>
        <v>48.06666666666667</v>
      </c>
      <c r="M78" s="115">
        <v>970</v>
      </c>
      <c r="N78" s="116">
        <v>-0.34103260869565222</v>
      </c>
      <c r="O78" s="116">
        <v>0.6412859560067683</v>
      </c>
    </row>
    <row r="79" spans="1:16" x14ac:dyDescent="0.25">
      <c r="A79" s="1">
        <v>5</v>
      </c>
      <c r="B79" s="114" t="s">
        <v>79</v>
      </c>
      <c r="C79" s="115">
        <v>430</v>
      </c>
      <c r="D79" s="116">
        <v>-0.36011904761904767</v>
      </c>
      <c r="E79" s="115">
        <v>0</v>
      </c>
      <c r="F79" s="116">
        <f t="shared" si="3"/>
        <v>-1</v>
      </c>
      <c r="G79" s="115">
        <v>128</v>
      </c>
      <c r="H79" s="116" t="str">
        <f t="shared" si="3"/>
        <v>-</v>
      </c>
      <c r="I79" s="115">
        <v>250</v>
      </c>
      <c r="J79" s="116">
        <f t="shared" si="3"/>
        <v>0.953125</v>
      </c>
      <c r="K79" s="115">
        <v>1614</v>
      </c>
      <c r="L79" s="116">
        <f t="shared" si="3"/>
        <v>5.4560000000000004</v>
      </c>
      <c r="M79" s="115">
        <v>537</v>
      </c>
      <c r="N79" s="116">
        <v>-0.66728624535315983</v>
      </c>
      <c r="O79" s="116">
        <v>0.24883720930232567</v>
      </c>
    </row>
    <row r="80" spans="1:16" x14ac:dyDescent="0.25">
      <c r="A80" s="1">
        <v>6</v>
      </c>
      <c r="B80" s="114" t="s">
        <v>81</v>
      </c>
      <c r="C80" s="115">
        <v>561</v>
      </c>
      <c r="D80" s="116">
        <v>-9.661835748792269E-2</v>
      </c>
      <c r="E80" s="115">
        <v>0</v>
      </c>
      <c r="F80" s="116">
        <f t="shared" si="3"/>
        <v>-1</v>
      </c>
      <c r="G80" s="115">
        <v>376</v>
      </c>
      <c r="H80" s="116" t="str">
        <f t="shared" si="3"/>
        <v>-</v>
      </c>
      <c r="I80" s="115">
        <v>295</v>
      </c>
      <c r="J80" s="116">
        <f t="shared" si="3"/>
        <v>-0.21542553191489366</v>
      </c>
      <c r="K80" s="115">
        <v>1076</v>
      </c>
      <c r="L80" s="116">
        <f t="shared" si="3"/>
        <v>2.6474576271186439</v>
      </c>
      <c r="M80" s="115">
        <v>363</v>
      </c>
      <c r="N80" s="116">
        <v>-0.66263940520446096</v>
      </c>
      <c r="O80" s="116">
        <v>-0.3529411764705882</v>
      </c>
    </row>
    <row r="81" spans="1:16" x14ac:dyDescent="0.25">
      <c r="A81" s="1">
        <v>7</v>
      </c>
      <c r="B81" s="114" t="s">
        <v>83</v>
      </c>
      <c r="C81" s="115">
        <v>407</v>
      </c>
      <c r="D81" s="116">
        <v>-0.40583941605839413</v>
      </c>
      <c r="E81" s="115">
        <v>0</v>
      </c>
      <c r="F81" s="116">
        <f t="shared" si="3"/>
        <v>-1</v>
      </c>
      <c r="G81" s="115">
        <v>476</v>
      </c>
      <c r="H81" s="116" t="str">
        <f t="shared" si="3"/>
        <v>-</v>
      </c>
      <c r="I81" s="115">
        <v>272</v>
      </c>
      <c r="J81" s="116">
        <f t="shared" si="3"/>
        <v>-0.4285714285714286</v>
      </c>
      <c r="K81" s="115">
        <v>1041</v>
      </c>
      <c r="L81" s="116">
        <f t="shared" si="3"/>
        <v>2.8272058823529411</v>
      </c>
      <c r="M81" s="115">
        <v>638</v>
      </c>
      <c r="N81" s="116">
        <v>-0.38712776176753128</v>
      </c>
      <c r="O81" s="116">
        <v>0.56756756756756754</v>
      </c>
    </row>
    <row r="82" spans="1:16" x14ac:dyDescent="0.25">
      <c r="A82" s="1">
        <v>8</v>
      </c>
      <c r="B82" s="114" t="s">
        <v>85</v>
      </c>
      <c r="C82" s="115">
        <v>975</v>
      </c>
      <c r="D82" s="116">
        <v>-0.35813034891375906</v>
      </c>
      <c r="E82" s="115">
        <v>890</v>
      </c>
      <c r="F82" s="116">
        <f t="shared" si="3"/>
        <v>-8.7179487179487203E-2</v>
      </c>
      <c r="G82" s="115">
        <v>510</v>
      </c>
      <c r="H82" s="116">
        <f t="shared" si="3"/>
        <v>-0.4269662921348315</v>
      </c>
      <c r="I82" s="115">
        <v>857</v>
      </c>
      <c r="J82" s="116">
        <f t="shared" si="3"/>
        <v>0.68039215686274512</v>
      </c>
      <c r="K82" s="115">
        <v>888</v>
      </c>
      <c r="L82" s="116">
        <f t="shared" si="3"/>
        <v>3.6172695449241621E-2</v>
      </c>
      <c r="M82" s="115">
        <v>382</v>
      </c>
      <c r="N82" s="116">
        <v>-0.56981981981981988</v>
      </c>
      <c r="O82" s="116">
        <v>-0.60820512820512818</v>
      </c>
    </row>
    <row r="83" spans="1:16" x14ac:dyDescent="0.25">
      <c r="A83" s="1">
        <v>9</v>
      </c>
      <c r="B83" s="114" t="s">
        <v>87</v>
      </c>
      <c r="C83" s="115">
        <v>675</v>
      </c>
      <c r="D83" s="116">
        <v>0.42405063291139244</v>
      </c>
      <c r="E83" s="115">
        <v>75</v>
      </c>
      <c r="F83" s="116">
        <f t="shared" si="3"/>
        <v>-0.88888888888888884</v>
      </c>
      <c r="G83" s="115">
        <v>323</v>
      </c>
      <c r="H83" s="116">
        <f t="shared" si="3"/>
        <v>3.3066666666666666</v>
      </c>
      <c r="I83" s="115">
        <v>284</v>
      </c>
      <c r="J83" s="116">
        <f t="shared" si="3"/>
        <v>-0.12074303405572751</v>
      </c>
      <c r="K83" s="115">
        <v>1386</v>
      </c>
      <c r="L83" s="116">
        <f t="shared" si="3"/>
        <v>3.880281690140845</v>
      </c>
      <c r="M83" s="115">
        <v>669</v>
      </c>
      <c r="N83" s="116">
        <v>-0.5173160173160174</v>
      </c>
      <c r="O83" s="116">
        <v>-8.8888888888888351E-3</v>
      </c>
    </row>
    <row r="84" spans="1:16" x14ac:dyDescent="0.25">
      <c r="A84" s="1">
        <v>10</v>
      </c>
      <c r="B84" s="114" t="s">
        <v>89</v>
      </c>
      <c r="C84" s="115">
        <v>295</v>
      </c>
      <c r="D84" s="116">
        <v>-0.30913348946135832</v>
      </c>
      <c r="E84" s="115">
        <v>89</v>
      </c>
      <c r="F84" s="116">
        <f t="shared" si="3"/>
        <v>-0.69830508474576269</v>
      </c>
      <c r="G84" s="115">
        <v>341</v>
      </c>
      <c r="H84" s="116">
        <f t="shared" si="3"/>
        <v>2.8314606741573032</v>
      </c>
      <c r="I84" s="115">
        <v>404</v>
      </c>
      <c r="J84" s="116">
        <f t="shared" si="3"/>
        <v>0.18475073313782997</v>
      </c>
      <c r="K84" s="115">
        <v>639</v>
      </c>
      <c r="L84" s="116">
        <f t="shared" si="3"/>
        <v>0.58168316831683176</v>
      </c>
      <c r="M84" s="115">
        <v>774</v>
      </c>
      <c r="N84" s="116">
        <v>0.21126760563380276</v>
      </c>
      <c r="O84" s="116">
        <v>1.623728813559322</v>
      </c>
    </row>
    <row r="85" spans="1:16" x14ac:dyDescent="0.25">
      <c r="A85" s="1">
        <v>11</v>
      </c>
      <c r="B85" s="114" t="s">
        <v>91</v>
      </c>
      <c r="C85" s="115">
        <v>394</v>
      </c>
      <c r="D85" s="116">
        <v>-0.26217228464419473</v>
      </c>
      <c r="E85" s="115">
        <v>62</v>
      </c>
      <c r="F85" s="116">
        <f t="shared" si="3"/>
        <v>-0.84263959390862941</v>
      </c>
      <c r="G85" s="115">
        <v>15</v>
      </c>
      <c r="H85" s="116">
        <f t="shared" si="3"/>
        <v>-0.75806451612903225</v>
      </c>
      <c r="I85" s="115">
        <v>154</v>
      </c>
      <c r="J85" s="116">
        <f t="shared" si="3"/>
        <v>9.2666666666666675</v>
      </c>
      <c r="K85" s="115">
        <v>387</v>
      </c>
      <c r="L85" s="116">
        <f t="shared" si="3"/>
        <v>1.5129870129870131</v>
      </c>
      <c r="M85" s="115">
        <v>0</v>
      </c>
      <c r="N85" s="116">
        <v>-1</v>
      </c>
      <c r="O85" s="116">
        <v>-1</v>
      </c>
    </row>
    <row r="86" spans="1:16" x14ac:dyDescent="0.25">
      <c r="A86" s="1">
        <v>12</v>
      </c>
      <c r="B86" s="114" t="s">
        <v>93</v>
      </c>
      <c r="C86" s="115">
        <v>296</v>
      </c>
      <c r="D86" s="116">
        <v>-0.3392857142857143</v>
      </c>
      <c r="E86" s="115">
        <v>0</v>
      </c>
      <c r="F86" s="116">
        <f t="shared" si="3"/>
        <v>-1</v>
      </c>
      <c r="G86" s="115">
        <v>65</v>
      </c>
      <c r="H86" s="116" t="str">
        <f t="shared" si="3"/>
        <v>-</v>
      </c>
      <c r="I86" s="115">
        <v>770</v>
      </c>
      <c r="J86" s="116">
        <f t="shared" si="3"/>
        <v>10.846153846153847</v>
      </c>
      <c r="K86" s="115">
        <v>1503</v>
      </c>
      <c r="L86" s="116">
        <f t="shared" si="3"/>
        <v>0.95194805194805188</v>
      </c>
      <c r="M86" s="115"/>
      <c r="N86" s="116"/>
      <c r="O86" s="116"/>
    </row>
    <row r="87" spans="1:16" ht="15.75" x14ac:dyDescent="0.25">
      <c r="B87" s="117" t="s">
        <v>30</v>
      </c>
      <c r="C87" s="118">
        <v>5944</v>
      </c>
      <c r="D87" s="119">
        <v>-0.182730647600715</v>
      </c>
      <c r="E87" s="118">
        <v>1658</v>
      </c>
      <c r="F87" s="119">
        <f t="shared" si="3"/>
        <v>-0.72106325706594887</v>
      </c>
      <c r="G87" s="118">
        <v>2415</v>
      </c>
      <c r="H87" s="119">
        <f t="shared" si="3"/>
        <v>0.45657418576598308</v>
      </c>
      <c r="I87" s="118">
        <v>3515</v>
      </c>
      <c r="J87" s="119">
        <f t="shared" si="3"/>
        <v>0.45548654244306408</v>
      </c>
      <c r="K87" s="118">
        <v>14811</v>
      </c>
      <c r="L87" s="119">
        <f t="shared" si="3"/>
        <v>3.2136557610241825</v>
      </c>
      <c r="M87" s="118">
        <v>6705</v>
      </c>
      <c r="N87" s="119">
        <v>-0.49616771866546439</v>
      </c>
      <c r="O87" s="119">
        <v>0.18714589235127477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</row>
    <row r="92" spans="1:16" ht="48.75" customHeight="1" thickBot="1" x14ac:dyDescent="0.3">
      <c r="B92" s="263" t="s">
        <v>233</v>
      </c>
      <c r="C92" s="263"/>
      <c r="D92" s="263"/>
      <c r="E92" s="263"/>
      <c r="F92" s="263"/>
      <c r="G92" s="263"/>
      <c r="H92" s="263"/>
      <c r="I92" s="263"/>
      <c r="J92" s="263"/>
      <c r="K92" s="263"/>
      <c r="L92" s="263"/>
      <c r="M92" s="263"/>
      <c r="N92" s="263"/>
      <c r="O92" s="263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88" t="s">
        <v>107</v>
      </c>
      <c r="D94" s="289"/>
      <c r="E94" s="289"/>
      <c r="F94" s="289"/>
      <c r="G94" s="289"/>
      <c r="H94" s="289"/>
      <c r="I94" s="289"/>
      <c r="J94" s="289"/>
      <c r="K94" s="289"/>
      <c r="L94" s="289"/>
      <c r="M94" s="289"/>
      <c r="N94" s="289"/>
      <c r="O94" s="290"/>
    </row>
    <row r="95" spans="1:16" ht="22.5" thickTop="1" thickBot="1" x14ac:dyDescent="0.3">
      <c r="B95" s="109"/>
      <c r="C95" s="291">
        <f>2019</f>
        <v>2019</v>
      </c>
      <c r="D95" s="292"/>
      <c r="E95" s="293">
        <v>2020</v>
      </c>
      <c r="F95" s="292"/>
      <c r="G95" s="293">
        <v>2021</v>
      </c>
      <c r="H95" s="292"/>
      <c r="I95" s="293">
        <v>2022</v>
      </c>
      <c r="J95" s="292"/>
      <c r="K95" s="293">
        <v>2023</v>
      </c>
      <c r="L95" s="292"/>
      <c r="M95" s="293">
        <v>2024</v>
      </c>
      <c r="N95" s="294"/>
      <c r="O95" s="295"/>
    </row>
    <row r="96" spans="1:16" ht="16.5" thickTop="1" thickBot="1" x14ac:dyDescent="0.3">
      <c r="B96" s="85"/>
      <c r="C96" s="111" t="s">
        <v>69</v>
      </c>
      <c r="D96" s="112" t="str">
        <f>CONCATENATE("var ",RIGHT(2019,2),"/",RIGHT(2018,2))</f>
        <v>var 19/18</v>
      </c>
      <c r="E96" s="113" t="s">
        <v>69</v>
      </c>
      <c r="F96" s="112" t="str">
        <f>CONCATENATE("var ",RIGHT(E95,2),"/",RIGHT(E95-1,2))</f>
        <v>var 20/19</v>
      </c>
      <c r="G96" s="113" t="s">
        <v>69</v>
      </c>
      <c r="H96" s="112" t="str">
        <f>CONCATENATE("var ",RIGHT(G95,2),"/",RIGHT(G95-1,2))</f>
        <v>var 21/20</v>
      </c>
      <c r="I96" s="113" t="s">
        <v>69</v>
      </c>
      <c r="J96" s="112" t="str">
        <f>CONCATENATE("var ",RIGHT(I95,2),"/",RIGHT(I95-1,2))</f>
        <v>var 22/21</v>
      </c>
      <c r="K96" s="113" t="s">
        <v>69</v>
      </c>
      <c r="L96" s="112" t="str">
        <f>CONCATENATE("var ",RIGHT(K95,2),"/",RIGHT(K95-1,2))</f>
        <v>var 23/22</v>
      </c>
      <c r="M96" s="113" t="s">
        <v>69</v>
      </c>
      <c r="N96" s="112" t="s">
        <v>263</v>
      </c>
      <c r="O96" s="112" t="s">
        <v>264</v>
      </c>
    </row>
    <row r="97" spans="2:15" x14ac:dyDescent="0.25">
      <c r="B97" s="114" t="s">
        <v>71</v>
      </c>
      <c r="C97" s="115">
        <v>4014</v>
      </c>
      <c r="D97" s="116">
        <v>7.0971184631803519E-2</v>
      </c>
      <c r="E97" s="115">
        <v>3349</v>
      </c>
      <c r="F97" s="116">
        <f t="shared" ref="F97:L109" si="4">IFERROR(E97/C97-1,"-")</f>
        <v>-0.16567015445939215</v>
      </c>
      <c r="G97" s="115">
        <v>489</v>
      </c>
      <c r="H97" s="116">
        <f t="shared" si="4"/>
        <v>-0.85398626455658411</v>
      </c>
      <c r="I97" s="115">
        <v>2402</v>
      </c>
      <c r="J97" s="116">
        <f t="shared" si="4"/>
        <v>3.9120654396728014</v>
      </c>
      <c r="K97" s="115">
        <v>3438</v>
      </c>
      <c r="L97" s="116">
        <f t="shared" si="4"/>
        <v>0.43130724396336384</v>
      </c>
      <c r="M97" s="115">
        <v>3880</v>
      </c>
      <c r="N97" s="116">
        <v>0.12856311809191401</v>
      </c>
      <c r="O97" s="116">
        <v>-3.3383158943697033E-2</v>
      </c>
    </row>
    <row r="98" spans="2:15" x14ac:dyDescent="0.25">
      <c r="B98" s="114" t="s">
        <v>73</v>
      </c>
      <c r="C98" s="115">
        <v>3125</v>
      </c>
      <c r="D98" s="116">
        <v>-7.5717243419106794E-2</v>
      </c>
      <c r="E98" s="115">
        <v>4174</v>
      </c>
      <c r="F98" s="116">
        <f t="shared" si="4"/>
        <v>0.33567999999999998</v>
      </c>
      <c r="G98" s="115">
        <v>300</v>
      </c>
      <c r="H98" s="116">
        <f t="shared" si="4"/>
        <v>-0.92812649736463826</v>
      </c>
      <c r="I98" s="115">
        <v>2670</v>
      </c>
      <c r="J98" s="116">
        <f t="shared" si="4"/>
        <v>7.9</v>
      </c>
      <c r="K98" s="115">
        <v>2908</v>
      </c>
      <c r="L98" s="116">
        <f t="shared" si="4"/>
        <v>8.9138576779026257E-2</v>
      </c>
      <c r="M98" s="115">
        <v>3847</v>
      </c>
      <c r="N98" s="116">
        <v>0.32290233837689142</v>
      </c>
      <c r="O98" s="116">
        <v>0.23103999999999991</v>
      </c>
    </row>
    <row r="99" spans="2:15" x14ac:dyDescent="0.25">
      <c r="B99" s="114" t="s">
        <v>75</v>
      </c>
      <c r="C99" s="115">
        <v>3755</v>
      </c>
      <c r="D99" s="116">
        <v>-1.0540184453227908E-2</v>
      </c>
      <c r="E99" s="115">
        <v>1424</v>
      </c>
      <c r="F99" s="116">
        <f t="shared" si="4"/>
        <v>-0.62077230359520641</v>
      </c>
      <c r="G99" s="115">
        <v>668</v>
      </c>
      <c r="H99" s="116">
        <f t="shared" si="4"/>
        <v>-0.5308988764044944</v>
      </c>
      <c r="I99" s="115">
        <v>3107</v>
      </c>
      <c r="J99" s="116">
        <f t="shared" si="4"/>
        <v>3.6511976047904193</v>
      </c>
      <c r="K99" s="115">
        <v>3342</v>
      </c>
      <c r="L99" s="116">
        <f t="shared" si="4"/>
        <v>7.5635661409720001E-2</v>
      </c>
      <c r="M99" s="115">
        <v>3561</v>
      </c>
      <c r="N99" s="116">
        <v>6.5529622980251334E-2</v>
      </c>
      <c r="O99" s="116">
        <v>-5.1664447403462099E-2</v>
      </c>
    </row>
    <row r="100" spans="2:15" x14ac:dyDescent="0.25">
      <c r="B100" s="114" t="s">
        <v>77</v>
      </c>
      <c r="C100" s="115">
        <v>2262</v>
      </c>
      <c r="D100" s="116">
        <v>-7.6734693877551052E-2</v>
      </c>
      <c r="E100" s="115">
        <v>0</v>
      </c>
      <c r="F100" s="116">
        <f t="shared" si="4"/>
        <v>-1</v>
      </c>
      <c r="G100" s="115">
        <v>447</v>
      </c>
      <c r="H100" s="116" t="str">
        <f t="shared" si="4"/>
        <v>-</v>
      </c>
      <c r="I100" s="115">
        <v>2738</v>
      </c>
      <c r="J100" s="116">
        <f t="shared" si="4"/>
        <v>5.1252796420581657</v>
      </c>
      <c r="K100" s="115">
        <v>2503</v>
      </c>
      <c r="L100" s="116">
        <f t="shared" si="4"/>
        <v>-8.5829072315558808E-2</v>
      </c>
      <c r="M100" s="115">
        <v>2667</v>
      </c>
      <c r="N100" s="116">
        <v>6.5521374350778983E-2</v>
      </c>
      <c r="O100" s="116">
        <v>0.17904509283819636</v>
      </c>
    </row>
    <row r="101" spans="2:15" x14ac:dyDescent="0.25">
      <c r="B101" s="114" t="s">
        <v>79</v>
      </c>
      <c r="C101" s="115">
        <v>2561</v>
      </c>
      <c r="D101" s="116">
        <v>0.11299435028248594</v>
      </c>
      <c r="E101" s="115">
        <v>0</v>
      </c>
      <c r="F101" s="116">
        <f t="shared" si="4"/>
        <v>-1</v>
      </c>
      <c r="G101" s="115">
        <v>772</v>
      </c>
      <c r="H101" s="116" t="str">
        <f t="shared" si="4"/>
        <v>-</v>
      </c>
      <c r="I101" s="115">
        <v>1901</v>
      </c>
      <c r="J101" s="116">
        <f t="shared" si="4"/>
        <v>1.4624352331606216</v>
      </c>
      <c r="K101" s="115">
        <v>1560</v>
      </c>
      <c r="L101" s="116">
        <f t="shared" si="4"/>
        <v>-0.17937927406628096</v>
      </c>
      <c r="M101" s="115">
        <v>1226</v>
      </c>
      <c r="N101" s="116">
        <v>-0.21410256410256412</v>
      </c>
      <c r="O101" s="116">
        <v>-0.52128074970714566</v>
      </c>
    </row>
    <row r="102" spans="2:15" x14ac:dyDescent="0.25">
      <c r="B102" s="114" t="s">
        <v>81</v>
      </c>
      <c r="C102" s="115">
        <v>2440</v>
      </c>
      <c r="D102" s="116">
        <v>8.2519964507542065E-2</v>
      </c>
      <c r="E102" s="115">
        <v>0</v>
      </c>
      <c r="F102" s="116">
        <f t="shared" si="4"/>
        <v>-1</v>
      </c>
      <c r="G102" s="115">
        <v>880</v>
      </c>
      <c r="H102" s="116" t="str">
        <f t="shared" si="4"/>
        <v>-</v>
      </c>
      <c r="I102" s="115">
        <v>1990</v>
      </c>
      <c r="J102" s="116">
        <f t="shared" si="4"/>
        <v>1.2613636363636362</v>
      </c>
      <c r="K102" s="115">
        <v>1630</v>
      </c>
      <c r="L102" s="116">
        <f t="shared" si="4"/>
        <v>-0.18090452261306533</v>
      </c>
      <c r="M102" s="115">
        <v>1731</v>
      </c>
      <c r="N102" s="116">
        <v>6.1963190184049166E-2</v>
      </c>
      <c r="O102" s="116">
        <v>-0.29057377049180333</v>
      </c>
    </row>
    <row r="103" spans="2:15" x14ac:dyDescent="0.25">
      <c r="B103" s="114" t="s">
        <v>83</v>
      </c>
      <c r="C103" s="115">
        <v>2137</v>
      </c>
      <c r="D103" s="116">
        <v>-1.6114180478821405E-2</v>
      </c>
      <c r="E103" s="115">
        <v>0</v>
      </c>
      <c r="F103" s="116">
        <f t="shared" si="4"/>
        <v>-1</v>
      </c>
      <c r="G103" s="115">
        <v>1019</v>
      </c>
      <c r="H103" s="116" t="str">
        <f t="shared" si="4"/>
        <v>-</v>
      </c>
      <c r="I103" s="115">
        <v>1814</v>
      </c>
      <c r="J103" s="116">
        <f t="shared" si="4"/>
        <v>0.78017664376840035</v>
      </c>
      <c r="K103" s="115">
        <v>1468</v>
      </c>
      <c r="L103" s="116">
        <f t="shared" si="4"/>
        <v>-0.19073869900771778</v>
      </c>
      <c r="M103" s="115">
        <v>1617</v>
      </c>
      <c r="N103" s="116">
        <v>0.10149863760217981</v>
      </c>
      <c r="O103" s="116">
        <v>-0.24333177351427238</v>
      </c>
    </row>
    <row r="104" spans="2:15" x14ac:dyDescent="0.25">
      <c r="B104" s="114" t="s">
        <v>85</v>
      </c>
      <c r="C104" s="115">
        <v>2174</v>
      </c>
      <c r="D104" s="116">
        <v>-0.16061776061776056</v>
      </c>
      <c r="E104" s="115">
        <v>165</v>
      </c>
      <c r="F104" s="116">
        <f t="shared" si="4"/>
        <v>-0.9241030358785649</v>
      </c>
      <c r="G104" s="115">
        <v>1332</v>
      </c>
      <c r="H104" s="116">
        <f t="shared" si="4"/>
        <v>7.0727272727272723</v>
      </c>
      <c r="I104" s="115">
        <v>2175</v>
      </c>
      <c r="J104" s="116">
        <f t="shared" si="4"/>
        <v>0.63288288288288297</v>
      </c>
      <c r="K104" s="115">
        <v>1795</v>
      </c>
      <c r="L104" s="116">
        <f t="shared" si="4"/>
        <v>-0.17471264367816097</v>
      </c>
      <c r="M104" s="115">
        <v>2507</v>
      </c>
      <c r="N104" s="116">
        <v>0.39665738161559894</v>
      </c>
      <c r="O104" s="116">
        <v>0.15317387304507823</v>
      </c>
    </row>
    <row r="105" spans="2:15" x14ac:dyDescent="0.25">
      <c r="B105" s="114" t="s">
        <v>87</v>
      </c>
      <c r="C105" s="115">
        <v>2422</v>
      </c>
      <c r="D105" s="116">
        <v>-2.2204279370205859E-2</v>
      </c>
      <c r="E105" s="115">
        <v>104</v>
      </c>
      <c r="F105" s="116">
        <f t="shared" si="4"/>
        <v>-0.95706028075970273</v>
      </c>
      <c r="G105" s="115">
        <v>1651</v>
      </c>
      <c r="H105" s="116">
        <f t="shared" si="4"/>
        <v>14.875</v>
      </c>
      <c r="I105" s="115">
        <v>2626</v>
      </c>
      <c r="J105" s="116">
        <f t="shared" si="4"/>
        <v>0.59055118110236227</v>
      </c>
      <c r="K105" s="115">
        <v>2011</v>
      </c>
      <c r="L105" s="116">
        <f t="shared" si="4"/>
        <v>-0.23419649657273423</v>
      </c>
      <c r="M105" s="115">
        <v>2257</v>
      </c>
      <c r="N105" s="116">
        <v>0.12232720039781197</v>
      </c>
      <c r="O105" s="116">
        <v>-6.8125516102394701E-2</v>
      </c>
    </row>
    <row r="106" spans="2:15" x14ac:dyDescent="0.25">
      <c r="B106" s="114" t="s">
        <v>89</v>
      </c>
      <c r="C106" s="115">
        <v>2677</v>
      </c>
      <c r="D106" s="116">
        <v>-6.2675070028011204E-2</v>
      </c>
      <c r="E106" s="115">
        <v>168</v>
      </c>
      <c r="F106" s="116">
        <f t="shared" si="4"/>
        <v>-0.93724318266716478</v>
      </c>
      <c r="G106" s="115">
        <v>2562</v>
      </c>
      <c r="H106" s="116">
        <f t="shared" si="4"/>
        <v>14.25</v>
      </c>
      <c r="I106" s="115">
        <v>2779</v>
      </c>
      <c r="J106" s="116">
        <f t="shared" si="4"/>
        <v>8.4699453551912551E-2</v>
      </c>
      <c r="K106" s="115">
        <v>3153</v>
      </c>
      <c r="L106" s="116">
        <f t="shared" si="4"/>
        <v>0.1345807844548399</v>
      </c>
      <c r="M106" s="115">
        <v>2891</v>
      </c>
      <c r="N106" s="116">
        <v>-8.30954646368538E-2</v>
      </c>
      <c r="O106" s="116">
        <v>7.9940231602540157E-2</v>
      </c>
    </row>
    <row r="107" spans="2:15" x14ac:dyDescent="0.25">
      <c r="B107" s="114" t="s">
        <v>91</v>
      </c>
      <c r="C107" s="115">
        <v>3872</v>
      </c>
      <c r="D107" s="116">
        <v>5.8501913613996814E-2</v>
      </c>
      <c r="E107" s="115">
        <v>364</v>
      </c>
      <c r="F107" s="116">
        <f t="shared" si="4"/>
        <v>-0.90599173553719003</v>
      </c>
      <c r="G107" s="115">
        <v>2821</v>
      </c>
      <c r="H107" s="116">
        <f t="shared" si="4"/>
        <v>6.75</v>
      </c>
      <c r="I107" s="115">
        <v>3337</v>
      </c>
      <c r="J107" s="116">
        <f t="shared" si="4"/>
        <v>0.18291386033321522</v>
      </c>
      <c r="K107" s="115">
        <v>3602</v>
      </c>
      <c r="L107" s="116">
        <f t="shared" si="4"/>
        <v>7.9412646089301875E-2</v>
      </c>
      <c r="M107" s="115">
        <v>3003</v>
      </c>
      <c r="N107" s="116">
        <v>-0.16629650194336476</v>
      </c>
      <c r="O107" s="116">
        <v>-0.22443181818181823</v>
      </c>
    </row>
    <row r="108" spans="2:15" x14ac:dyDescent="0.25">
      <c r="B108" s="114" t="s">
        <v>93</v>
      </c>
      <c r="C108" s="115">
        <v>3128</v>
      </c>
      <c r="D108" s="116">
        <v>-0.15253318883771338</v>
      </c>
      <c r="E108" s="115">
        <v>466</v>
      </c>
      <c r="F108" s="116">
        <f t="shared" si="4"/>
        <v>-0.85102301790281332</v>
      </c>
      <c r="G108" s="115">
        <v>2270</v>
      </c>
      <c r="H108" s="116">
        <f t="shared" si="4"/>
        <v>3.8712446351931327</v>
      </c>
      <c r="I108" s="115">
        <v>3450</v>
      </c>
      <c r="J108" s="116">
        <f t="shared" si="4"/>
        <v>0.51982378854625555</v>
      </c>
      <c r="K108" s="115">
        <v>3506</v>
      </c>
      <c r="L108" s="116">
        <f t="shared" si="4"/>
        <v>1.6231884057970936E-2</v>
      </c>
      <c r="M108" s="115"/>
      <c r="N108" s="116"/>
      <c r="O108" s="116"/>
    </row>
    <row r="109" spans="2:15" ht="15.75" x14ac:dyDescent="0.25">
      <c r="B109" s="117" t="s">
        <v>30</v>
      </c>
      <c r="C109" s="118">
        <v>34567</v>
      </c>
      <c r="D109" s="119">
        <v>-2.2785740536567456E-2</v>
      </c>
      <c r="E109" s="118">
        <v>10294</v>
      </c>
      <c r="F109" s="119">
        <f t="shared" si="4"/>
        <v>-0.70220152168252958</v>
      </c>
      <c r="G109" s="118">
        <v>15211</v>
      </c>
      <c r="H109" s="119">
        <f t="shared" si="4"/>
        <v>0.47765688750728574</v>
      </c>
      <c r="I109" s="118">
        <v>30989</v>
      </c>
      <c r="J109" s="119">
        <f t="shared" si="4"/>
        <v>1.0372756557754257</v>
      </c>
      <c r="K109" s="118">
        <v>30916</v>
      </c>
      <c r="L109" s="119">
        <f t="shared" si="4"/>
        <v>-2.3556745942108215E-3</v>
      </c>
      <c r="M109" s="118">
        <v>29187</v>
      </c>
      <c r="N109" s="119">
        <v>6.4830353885443337E-2</v>
      </c>
      <c r="O109" s="119">
        <v>-7.1630777060339046E-2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</row>
    <row r="114" spans="1:16" ht="48.75" customHeight="1" thickBot="1" x14ac:dyDescent="0.3">
      <c r="B114" s="263" t="s">
        <v>234</v>
      </c>
      <c r="C114" s="263"/>
      <c r="D114" s="263"/>
      <c r="E114" s="263"/>
      <c r="F114" s="263"/>
      <c r="G114" s="263"/>
      <c r="H114" s="263"/>
      <c r="I114" s="263"/>
      <c r="J114" s="263"/>
      <c r="K114" s="263"/>
      <c r="L114" s="263"/>
      <c r="M114" s="263"/>
      <c r="N114" s="263"/>
      <c r="O114" s="263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88" t="s">
        <v>110</v>
      </c>
      <c r="D116" s="289"/>
      <c r="E116" s="289"/>
      <c r="F116" s="289"/>
      <c r="G116" s="289"/>
      <c r="H116" s="289"/>
      <c r="I116" s="289"/>
      <c r="J116" s="289"/>
      <c r="K116" s="289"/>
      <c r="L116" s="289"/>
      <c r="M116" s="289"/>
      <c r="N116" s="289"/>
      <c r="O116" s="290"/>
    </row>
    <row r="117" spans="1:16" ht="22.5" thickTop="1" thickBot="1" x14ac:dyDescent="0.3">
      <c r="B117" s="109"/>
      <c r="C117" s="291">
        <f>2019</f>
        <v>2019</v>
      </c>
      <c r="D117" s="292"/>
      <c r="E117" s="293">
        <v>2020</v>
      </c>
      <c r="F117" s="292"/>
      <c r="G117" s="293">
        <v>2021</v>
      </c>
      <c r="H117" s="292"/>
      <c r="I117" s="293">
        <v>2022</v>
      </c>
      <c r="J117" s="292"/>
      <c r="K117" s="293">
        <v>2023</v>
      </c>
      <c r="L117" s="292"/>
      <c r="M117" s="293">
        <v>2024</v>
      </c>
      <c r="N117" s="294"/>
      <c r="O117" s="295"/>
    </row>
    <row r="118" spans="1:16" ht="16.5" thickTop="1" thickBot="1" x14ac:dyDescent="0.3">
      <c r="B118" s="85"/>
      <c r="C118" s="111" t="s">
        <v>69</v>
      </c>
      <c r="D118" s="112" t="str">
        <f>CONCATENATE("var ",RIGHT(2019,2),"/",RIGHT(2018,2))</f>
        <v>var 19/18</v>
      </c>
      <c r="E118" s="113" t="s">
        <v>69</v>
      </c>
      <c r="F118" s="112" t="str">
        <f>CONCATENATE("var ",RIGHT(E117,2),"/",RIGHT(E117-1,2))</f>
        <v>var 20/19</v>
      </c>
      <c r="G118" s="113" t="s">
        <v>69</v>
      </c>
      <c r="H118" s="112" t="str">
        <f>CONCATENATE("var ",RIGHT(G117,2),"/",RIGHT(G117-1,2))</f>
        <v>var 21/20</v>
      </c>
      <c r="I118" s="113" t="s">
        <v>69</v>
      </c>
      <c r="J118" s="112" t="str">
        <f>CONCATENATE("var ",RIGHT(I117,2),"/",RIGHT(I117-1,2))</f>
        <v>var 22/21</v>
      </c>
      <c r="K118" s="113" t="s">
        <v>69</v>
      </c>
      <c r="L118" s="112" t="str">
        <f>CONCATENATE("var ",RIGHT(K117,2),"/",RIGHT(K117-1,2))</f>
        <v>var 23/22</v>
      </c>
      <c r="M118" s="113" t="s">
        <v>69</v>
      </c>
      <c r="N118" s="112" t="s">
        <v>263</v>
      </c>
      <c r="O118" s="112" t="s">
        <v>264</v>
      </c>
    </row>
    <row r="119" spans="1:16" x14ac:dyDescent="0.25">
      <c r="B119" s="114" t="s">
        <v>71</v>
      </c>
      <c r="C119" s="115">
        <v>890</v>
      </c>
      <c r="D119" s="116">
        <v>6.8427370948379362E-2</v>
      </c>
      <c r="E119" s="115">
        <v>852</v>
      </c>
      <c r="F119" s="116">
        <f t="shared" ref="F119:L131" si="5">IFERROR(E119/C119-1,"-")</f>
        <v>-4.2696629213483162E-2</v>
      </c>
      <c r="G119" s="115">
        <v>19</v>
      </c>
      <c r="H119" s="116">
        <f t="shared" si="5"/>
        <v>-0.97769953051643188</v>
      </c>
      <c r="I119" s="115">
        <v>648</v>
      </c>
      <c r="J119" s="116">
        <f t="shared" si="5"/>
        <v>33.10526315789474</v>
      </c>
      <c r="K119" s="115">
        <v>943</v>
      </c>
      <c r="L119" s="116">
        <f t="shared" si="5"/>
        <v>0.45524691358024683</v>
      </c>
      <c r="M119" s="115">
        <v>917</v>
      </c>
      <c r="N119" s="116">
        <v>-2.7571580063626699E-2</v>
      </c>
      <c r="O119" s="116">
        <v>3.0337078651685445E-2</v>
      </c>
    </row>
    <row r="120" spans="1:16" x14ac:dyDescent="0.25">
      <c r="B120" s="114" t="s">
        <v>73</v>
      </c>
      <c r="C120" s="115">
        <v>913</v>
      </c>
      <c r="D120" s="116">
        <v>-2.24839400428265E-2</v>
      </c>
      <c r="E120" s="115">
        <v>1200</v>
      </c>
      <c r="F120" s="116">
        <f t="shared" si="5"/>
        <v>0.31434830230010946</v>
      </c>
      <c r="G120" s="115">
        <v>3</v>
      </c>
      <c r="H120" s="116">
        <f t="shared" si="5"/>
        <v>-0.99750000000000005</v>
      </c>
      <c r="I120" s="115">
        <v>946</v>
      </c>
      <c r="J120" s="116">
        <f t="shared" si="5"/>
        <v>314.33333333333331</v>
      </c>
      <c r="K120" s="115">
        <v>823</v>
      </c>
      <c r="L120" s="116">
        <f t="shared" si="5"/>
        <v>-0.13002114164904865</v>
      </c>
      <c r="M120" s="115">
        <v>1042</v>
      </c>
      <c r="N120" s="116">
        <v>0.26609963547995141</v>
      </c>
      <c r="O120" s="116">
        <v>0.14129244249726169</v>
      </c>
    </row>
    <row r="121" spans="1:16" x14ac:dyDescent="0.25">
      <c r="B121" s="114" t="s">
        <v>75</v>
      </c>
      <c r="C121" s="115">
        <v>1000</v>
      </c>
      <c r="D121" s="116">
        <v>2.8806584362139898E-2</v>
      </c>
      <c r="E121" s="115">
        <v>845</v>
      </c>
      <c r="F121" s="116">
        <f t="shared" si="5"/>
        <v>-0.15500000000000003</v>
      </c>
      <c r="G121" s="115">
        <v>8</v>
      </c>
      <c r="H121" s="116">
        <f t="shared" si="5"/>
        <v>-0.9905325443786982</v>
      </c>
      <c r="I121" s="115">
        <v>1051</v>
      </c>
      <c r="J121" s="116">
        <f t="shared" si="5"/>
        <v>130.375</v>
      </c>
      <c r="K121" s="115">
        <v>921</v>
      </c>
      <c r="L121" s="116">
        <f t="shared" si="5"/>
        <v>-0.12369172216936253</v>
      </c>
      <c r="M121" s="115">
        <v>1023</v>
      </c>
      <c r="N121" s="116">
        <v>0.11074918566775249</v>
      </c>
      <c r="O121" s="116">
        <v>2.2999999999999909E-2</v>
      </c>
    </row>
    <row r="122" spans="1:16" x14ac:dyDescent="0.25">
      <c r="B122" s="114" t="s">
        <v>77</v>
      </c>
      <c r="C122" s="115">
        <v>637</v>
      </c>
      <c r="D122" s="116">
        <v>-8.0808080808080773E-2</v>
      </c>
      <c r="E122" s="115">
        <v>0</v>
      </c>
      <c r="F122" s="116">
        <f t="shared" si="5"/>
        <v>-1</v>
      </c>
      <c r="G122" s="115">
        <v>3</v>
      </c>
      <c r="H122" s="116" t="str">
        <f t="shared" si="5"/>
        <v>-</v>
      </c>
      <c r="I122" s="115">
        <v>834</v>
      </c>
      <c r="J122" s="116">
        <f t="shared" si="5"/>
        <v>277</v>
      </c>
      <c r="K122" s="115">
        <v>631</v>
      </c>
      <c r="L122" s="116">
        <f t="shared" si="5"/>
        <v>-0.24340527577937654</v>
      </c>
      <c r="M122" s="115">
        <v>770</v>
      </c>
      <c r="N122" s="116">
        <v>0.22028526148969885</v>
      </c>
      <c r="O122" s="116">
        <v>0.20879120879120872</v>
      </c>
    </row>
    <row r="123" spans="1:16" x14ac:dyDescent="0.25">
      <c r="B123" s="114" t="s">
        <v>79</v>
      </c>
      <c r="C123" s="115">
        <v>1036</v>
      </c>
      <c r="D123" s="116">
        <v>0.44289693593314761</v>
      </c>
      <c r="E123" s="115">
        <v>0</v>
      </c>
      <c r="F123" s="116">
        <f t="shared" si="5"/>
        <v>-1</v>
      </c>
      <c r="G123" s="115">
        <v>22</v>
      </c>
      <c r="H123" s="116" t="str">
        <f t="shared" si="5"/>
        <v>-</v>
      </c>
      <c r="I123" s="115">
        <v>805</v>
      </c>
      <c r="J123" s="116">
        <f t="shared" si="5"/>
        <v>35.590909090909093</v>
      </c>
      <c r="K123" s="115">
        <v>667</v>
      </c>
      <c r="L123" s="116">
        <f t="shared" si="5"/>
        <v>-0.17142857142857137</v>
      </c>
      <c r="M123" s="115">
        <v>778</v>
      </c>
      <c r="N123" s="116">
        <v>0.16641679160419787</v>
      </c>
      <c r="O123" s="116">
        <v>-0.24903474903474898</v>
      </c>
    </row>
    <row r="124" spans="1:16" x14ac:dyDescent="0.25">
      <c r="B124" s="114" t="s">
        <v>81</v>
      </c>
      <c r="C124" s="115">
        <v>858</v>
      </c>
      <c r="D124" s="116">
        <v>0.1215686274509804</v>
      </c>
      <c r="E124" s="115">
        <v>0</v>
      </c>
      <c r="F124" s="116">
        <f t="shared" si="5"/>
        <v>-1</v>
      </c>
      <c r="G124" s="115">
        <v>38</v>
      </c>
      <c r="H124" s="116" t="str">
        <f t="shared" si="5"/>
        <v>-</v>
      </c>
      <c r="I124" s="115">
        <v>911</v>
      </c>
      <c r="J124" s="116">
        <f t="shared" si="5"/>
        <v>22.973684210526315</v>
      </c>
      <c r="K124" s="115">
        <v>741</v>
      </c>
      <c r="L124" s="116">
        <f t="shared" si="5"/>
        <v>-0.18660812294182216</v>
      </c>
      <c r="M124" s="115">
        <v>1203</v>
      </c>
      <c r="N124" s="116">
        <v>0.62348178137651833</v>
      </c>
      <c r="O124" s="116">
        <v>0.40209790209790208</v>
      </c>
    </row>
    <row r="125" spans="1:16" x14ac:dyDescent="0.25">
      <c r="B125" s="114" t="s">
        <v>83</v>
      </c>
      <c r="C125" s="115">
        <v>792</v>
      </c>
      <c r="D125" s="116">
        <v>0.16642120765832114</v>
      </c>
      <c r="E125" s="115">
        <v>0</v>
      </c>
      <c r="F125" s="116">
        <f t="shared" si="5"/>
        <v>-1</v>
      </c>
      <c r="G125" s="115">
        <v>55</v>
      </c>
      <c r="H125" s="116" t="str">
        <f t="shared" si="5"/>
        <v>-</v>
      </c>
      <c r="I125" s="115">
        <v>846</v>
      </c>
      <c r="J125" s="116">
        <f t="shared" si="5"/>
        <v>14.381818181818181</v>
      </c>
      <c r="K125" s="115">
        <v>532</v>
      </c>
      <c r="L125" s="116">
        <f t="shared" si="5"/>
        <v>-0.37115839243498816</v>
      </c>
      <c r="M125" s="115">
        <v>677</v>
      </c>
      <c r="N125" s="116">
        <v>0.27255639097744355</v>
      </c>
      <c r="O125" s="116">
        <v>-0.14520202020202022</v>
      </c>
    </row>
    <row r="126" spans="1:16" x14ac:dyDescent="0.25">
      <c r="B126" s="114" t="s">
        <v>85</v>
      </c>
      <c r="C126" s="115">
        <v>687</v>
      </c>
      <c r="D126" s="116">
        <v>-0.14232209737827717</v>
      </c>
      <c r="E126" s="115">
        <v>14</v>
      </c>
      <c r="F126" s="116">
        <f t="shared" si="5"/>
        <v>-0.97962154294032022</v>
      </c>
      <c r="G126" s="115">
        <v>271</v>
      </c>
      <c r="H126" s="116">
        <f t="shared" si="5"/>
        <v>18.357142857142858</v>
      </c>
      <c r="I126" s="115">
        <v>774</v>
      </c>
      <c r="J126" s="116">
        <f t="shared" si="5"/>
        <v>1.8560885608856088</v>
      </c>
      <c r="K126" s="115">
        <v>605</v>
      </c>
      <c r="L126" s="116">
        <f t="shared" si="5"/>
        <v>-0.21834625322997414</v>
      </c>
      <c r="M126" s="115">
        <v>956</v>
      </c>
      <c r="N126" s="116">
        <v>0.58016528925619837</v>
      </c>
      <c r="O126" s="116">
        <v>0.3915574963609898</v>
      </c>
    </row>
    <row r="127" spans="1:16" x14ac:dyDescent="0.25">
      <c r="B127" s="114" t="s">
        <v>87</v>
      </c>
      <c r="C127" s="115">
        <v>943</v>
      </c>
      <c r="D127" s="116">
        <v>0.10421545667447307</v>
      </c>
      <c r="E127" s="115">
        <v>23</v>
      </c>
      <c r="F127" s="116">
        <f t="shared" si="5"/>
        <v>-0.97560975609756095</v>
      </c>
      <c r="G127" s="115">
        <v>620</v>
      </c>
      <c r="H127" s="116">
        <f t="shared" si="5"/>
        <v>25.956521739130434</v>
      </c>
      <c r="I127" s="115">
        <v>817</v>
      </c>
      <c r="J127" s="116">
        <f t="shared" si="5"/>
        <v>0.31774193548387086</v>
      </c>
      <c r="K127" s="115">
        <v>818</v>
      </c>
      <c r="L127" s="116">
        <f t="shared" si="5"/>
        <v>1.223990208078396E-3</v>
      </c>
      <c r="M127" s="115">
        <v>852</v>
      </c>
      <c r="N127" s="116">
        <v>4.1564792176039145E-2</v>
      </c>
      <c r="O127" s="116">
        <v>-9.6500530222693559E-2</v>
      </c>
    </row>
    <row r="128" spans="1:16" x14ac:dyDescent="0.25">
      <c r="A128" s="120"/>
      <c r="B128" s="114" t="s">
        <v>89</v>
      </c>
      <c r="C128" s="115">
        <v>865</v>
      </c>
      <c r="D128" s="116">
        <v>-1.3683010262257711E-2</v>
      </c>
      <c r="E128" s="115">
        <v>17</v>
      </c>
      <c r="F128" s="116">
        <f t="shared" si="5"/>
        <v>-0.98034682080924851</v>
      </c>
      <c r="G128" s="115">
        <v>759</v>
      </c>
      <c r="H128" s="116">
        <f t="shared" si="5"/>
        <v>43.647058823529413</v>
      </c>
      <c r="I128" s="115">
        <v>923</v>
      </c>
      <c r="J128" s="116">
        <f t="shared" si="5"/>
        <v>0.21607378129117261</v>
      </c>
      <c r="K128" s="115">
        <v>813</v>
      </c>
      <c r="L128" s="116">
        <f t="shared" si="5"/>
        <v>-0.11917659804983749</v>
      </c>
      <c r="M128" s="115">
        <v>944</v>
      </c>
      <c r="N128" s="116">
        <v>0.1611316113161132</v>
      </c>
      <c r="O128" s="116">
        <v>9.1329479768786026E-2</v>
      </c>
    </row>
    <row r="129" spans="2:16" x14ac:dyDescent="0.25">
      <c r="B129" s="114" t="s">
        <v>91</v>
      </c>
      <c r="C129" s="115">
        <v>837</v>
      </c>
      <c r="D129" s="116">
        <v>-0.14065708418891165</v>
      </c>
      <c r="E129" s="115">
        <v>37</v>
      </c>
      <c r="F129" s="116">
        <f t="shared" si="5"/>
        <v>-0.95579450418160095</v>
      </c>
      <c r="G129" s="115">
        <v>738</v>
      </c>
      <c r="H129" s="116">
        <f t="shared" si="5"/>
        <v>18.945945945945947</v>
      </c>
      <c r="I129" s="115">
        <v>884</v>
      </c>
      <c r="J129" s="116">
        <f t="shared" si="5"/>
        <v>0.19783197831978327</v>
      </c>
      <c r="K129" s="115">
        <v>942</v>
      </c>
      <c r="L129" s="116">
        <f t="shared" si="5"/>
        <v>6.5610859728506776E-2</v>
      </c>
      <c r="M129" s="115">
        <v>939</v>
      </c>
      <c r="N129" s="116">
        <v>-3.1847133757961776E-3</v>
      </c>
      <c r="O129" s="116">
        <v>0.12186379928315416</v>
      </c>
    </row>
    <row r="130" spans="2:16" x14ac:dyDescent="0.25">
      <c r="B130" s="114" t="s">
        <v>93</v>
      </c>
      <c r="C130" s="115">
        <v>817</v>
      </c>
      <c r="D130" s="116">
        <v>-0.15424430641821951</v>
      </c>
      <c r="E130" s="115">
        <v>55</v>
      </c>
      <c r="F130" s="116">
        <f t="shared" si="5"/>
        <v>-0.93268053855569155</v>
      </c>
      <c r="G130" s="115">
        <v>494</v>
      </c>
      <c r="H130" s="116">
        <f t="shared" si="5"/>
        <v>7.9818181818181824</v>
      </c>
      <c r="I130" s="115">
        <v>913</v>
      </c>
      <c r="J130" s="116">
        <f t="shared" si="5"/>
        <v>0.84817813765182182</v>
      </c>
      <c r="K130" s="115">
        <v>872</v>
      </c>
      <c r="L130" s="116">
        <f t="shared" si="5"/>
        <v>-4.4906900328587129E-2</v>
      </c>
      <c r="M130" s="115"/>
      <c r="N130" s="116"/>
      <c r="O130" s="116"/>
    </row>
    <row r="131" spans="2:16" ht="15.75" x14ac:dyDescent="0.25">
      <c r="B131" s="117" t="s">
        <v>30</v>
      </c>
      <c r="C131" s="118">
        <v>10275</v>
      </c>
      <c r="D131" s="119">
        <v>2.0762964434730691E-2</v>
      </c>
      <c r="E131" s="118">
        <v>3060</v>
      </c>
      <c r="F131" s="119">
        <f t="shared" si="5"/>
        <v>-0.70218978102189777</v>
      </c>
      <c r="G131" s="118">
        <v>3030</v>
      </c>
      <c r="H131" s="119">
        <f t="shared" si="5"/>
        <v>-9.8039215686274161E-3</v>
      </c>
      <c r="I131" s="118">
        <v>10352</v>
      </c>
      <c r="J131" s="119">
        <f t="shared" si="5"/>
        <v>2.4165016501650167</v>
      </c>
      <c r="K131" s="118">
        <v>9308</v>
      </c>
      <c r="L131" s="119">
        <f t="shared" si="5"/>
        <v>-0.1008500772797527</v>
      </c>
      <c r="M131" s="118">
        <v>10101</v>
      </c>
      <c r="N131" s="119">
        <v>0.19736842105263164</v>
      </c>
      <c r="O131" s="119">
        <v>6.7984774793825364E-2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63" t="s">
        <v>235</v>
      </c>
      <c r="C136" s="263"/>
      <c r="D136" s="263"/>
      <c r="E136" s="263"/>
      <c r="F136" s="263"/>
      <c r="G136" s="263"/>
      <c r="H136" s="263"/>
      <c r="I136" s="263"/>
      <c r="J136" s="263"/>
      <c r="K136" s="263"/>
      <c r="L136" s="263"/>
      <c r="M136" s="263"/>
      <c r="N136" s="263"/>
      <c r="O136" s="263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88" t="s">
        <v>113</v>
      </c>
      <c r="D138" s="289"/>
      <c r="E138" s="289"/>
      <c r="F138" s="289"/>
      <c r="G138" s="289"/>
      <c r="H138" s="289"/>
      <c r="I138" s="289"/>
      <c r="J138" s="289"/>
      <c r="K138" s="289"/>
      <c r="L138" s="289"/>
      <c r="M138" s="289"/>
      <c r="N138" s="289"/>
      <c r="O138" s="290"/>
    </row>
    <row r="139" spans="2:16" ht="22.5" thickTop="1" thickBot="1" x14ac:dyDescent="0.3">
      <c r="B139" s="109"/>
      <c r="C139" s="291">
        <f>2019</f>
        <v>2019</v>
      </c>
      <c r="D139" s="292"/>
      <c r="E139" s="293">
        <v>2020</v>
      </c>
      <c r="F139" s="292"/>
      <c r="G139" s="293">
        <v>2021</v>
      </c>
      <c r="H139" s="292"/>
      <c r="I139" s="293">
        <v>2022</v>
      </c>
      <c r="J139" s="292"/>
      <c r="K139" s="293">
        <v>2023</v>
      </c>
      <c r="L139" s="292"/>
      <c r="M139" s="293">
        <v>2024</v>
      </c>
      <c r="N139" s="294"/>
      <c r="O139" s="295"/>
    </row>
    <row r="140" spans="2:16" ht="16.5" thickTop="1" thickBot="1" x14ac:dyDescent="0.3">
      <c r="B140" s="85"/>
      <c r="C140" s="111" t="s">
        <v>69</v>
      </c>
      <c r="D140" s="112" t="str">
        <f>CONCATENATE("var ",RIGHT(2019,2),"/",RIGHT(2018,2))</f>
        <v>var 19/18</v>
      </c>
      <c r="E140" s="113" t="s">
        <v>69</v>
      </c>
      <c r="F140" s="112" t="str">
        <f>CONCATENATE("var ",RIGHT(E139,2),"/",RIGHT(E139-1,2))</f>
        <v>var 20/19</v>
      </c>
      <c r="G140" s="113" t="s">
        <v>69</v>
      </c>
      <c r="H140" s="112" t="str">
        <f>CONCATENATE("var ",RIGHT(G139,2),"/",RIGHT(G139-1,2))</f>
        <v>var 21/20</v>
      </c>
      <c r="I140" s="113" t="s">
        <v>69</v>
      </c>
      <c r="J140" s="112" t="str">
        <f>CONCATENATE("var ",RIGHT(I139,2),"/",RIGHT(I139-1,2))</f>
        <v>var 22/21</v>
      </c>
      <c r="K140" s="113" t="s">
        <v>69</v>
      </c>
      <c r="L140" s="112" t="str">
        <f>CONCATENATE("var ",RIGHT(K139,2),"/",RIGHT(K139-1,2))</f>
        <v>var 23/22</v>
      </c>
      <c r="M140" s="113" t="s">
        <v>69</v>
      </c>
      <c r="N140" s="112" t="s">
        <v>263</v>
      </c>
      <c r="O140" s="112" t="s">
        <v>264</v>
      </c>
    </row>
    <row r="141" spans="2:16" x14ac:dyDescent="0.25">
      <c r="B141" s="114" t="s">
        <v>71</v>
      </c>
      <c r="C141" s="115">
        <v>915</v>
      </c>
      <c r="D141" s="116">
        <v>-9.0457256461232594E-2</v>
      </c>
      <c r="E141" s="115">
        <v>889</v>
      </c>
      <c r="F141" s="116">
        <f t="shared" ref="F141:L153" si="6">IFERROR(E141/C141-1,"-")</f>
        <v>-2.8415300546448141E-2</v>
      </c>
      <c r="G141" s="115">
        <v>168</v>
      </c>
      <c r="H141" s="116">
        <f t="shared" si="6"/>
        <v>-0.8110236220472441</v>
      </c>
      <c r="I141" s="115">
        <v>758</v>
      </c>
      <c r="J141" s="116">
        <f t="shared" si="6"/>
        <v>3.5119047619047619</v>
      </c>
      <c r="K141" s="115">
        <v>580</v>
      </c>
      <c r="L141" s="116">
        <f t="shared" si="6"/>
        <v>-0.23482849604221634</v>
      </c>
      <c r="M141" s="115">
        <v>1058</v>
      </c>
      <c r="N141" s="116">
        <v>0.82413793103448274</v>
      </c>
      <c r="O141" s="116">
        <v>0.15628415300546439</v>
      </c>
    </row>
    <row r="142" spans="2:16" x14ac:dyDescent="0.25">
      <c r="B142" s="114" t="s">
        <v>73</v>
      </c>
      <c r="C142" s="115">
        <v>913</v>
      </c>
      <c r="D142" s="116">
        <v>-0.18189964157706096</v>
      </c>
      <c r="E142" s="115">
        <v>1169</v>
      </c>
      <c r="F142" s="116">
        <f t="shared" si="6"/>
        <v>0.28039430449069003</v>
      </c>
      <c r="G142" s="115">
        <v>174</v>
      </c>
      <c r="H142" s="116">
        <f t="shared" si="6"/>
        <v>-0.85115483319076135</v>
      </c>
      <c r="I142" s="115">
        <v>615</v>
      </c>
      <c r="J142" s="116">
        <f t="shared" si="6"/>
        <v>2.5344827586206895</v>
      </c>
      <c r="K142" s="115">
        <v>548</v>
      </c>
      <c r="L142" s="116">
        <f t="shared" si="6"/>
        <v>-0.10894308943089426</v>
      </c>
      <c r="M142" s="115">
        <v>766</v>
      </c>
      <c r="N142" s="116">
        <v>0.39781021897810209</v>
      </c>
      <c r="O142" s="116">
        <v>-0.16100766703176339</v>
      </c>
    </row>
    <row r="143" spans="2:16" x14ac:dyDescent="0.25">
      <c r="B143" s="114" t="s">
        <v>75</v>
      </c>
      <c r="C143" s="115">
        <v>1359</v>
      </c>
      <c r="D143" s="116">
        <v>-3.6170212765957444E-2</v>
      </c>
      <c r="E143" s="115">
        <v>195</v>
      </c>
      <c r="F143" s="116">
        <f t="shared" si="6"/>
        <v>-0.85651214128035313</v>
      </c>
      <c r="G143" s="115">
        <v>287</v>
      </c>
      <c r="H143" s="116">
        <f t="shared" si="6"/>
        <v>0.4717948717948719</v>
      </c>
      <c r="I143" s="115">
        <v>831</v>
      </c>
      <c r="J143" s="116">
        <f t="shared" si="6"/>
        <v>1.8954703832752613</v>
      </c>
      <c r="K143" s="115">
        <v>819</v>
      </c>
      <c r="L143" s="116">
        <f t="shared" si="6"/>
        <v>-1.4440433212996373E-2</v>
      </c>
      <c r="M143" s="115">
        <v>908</v>
      </c>
      <c r="N143" s="116">
        <v>0.10866910866910873</v>
      </c>
      <c r="O143" s="116">
        <v>-0.33186166298749076</v>
      </c>
    </row>
    <row r="144" spans="2:16" x14ac:dyDescent="0.25">
      <c r="B144" s="114" t="s">
        <v>77</v>
      </c>
      <c r="C144" s="115">
        <v>564</v>
      </c>
      <c r="D144" s="116">
        <v>-0.30966952264381886</v>
      </c>
      <c r="E144" s="115">
        <v>0</v>
      </c>
      <c r="F144" s="116">
        <f t="shared" si="6"/>
        <v>-1</v>
      </c>
      <c r="G144" s="115">
        <v>171</v>
      </c>
      <c r="H144" s="116" t="str">
        <f t="shared" si="6"/>
        <v>-</v>
      </c>
      <c r="I144" s="115">
        <v>809</v>
      </c>
      <c r="J144" s="116">
        <f t="shared" si="6"/>
        <v>3.730994152046784</v>
      </c>
      <c r="K144" s="115">
        <v>460</v>
      </c>
      <c r="L144" s="116">
        <f t="shared" si="6"/>
        <v>-0.43139678615574784</v>
      </c>
      <c r="M144" s="115">
        <v>529</v>
      </c>
      <c r="N144" s="116">
        <v>0.14999999999999991</v>
      </c>
      <c r="O144" s="116">
        <v>-6.2056737588652489E-2</v>
      </c>
    </row>
    <row r="145" spans="1:16" x14ac:dyDescent="0.25">
      <c r="B145" s="114" t="s">
        <v>79</v>
      </c>
      <c r="C145" s="115">
        <v>508</v>
      </c>
      <c r="D145" s="116">
        <v>-0.2711621233859397</v>
      </c>
      <c r="E145" s="115">
        <v>0</v>
      </c>
      <c r="F145" s="116">
        <f t="shared" si="6"/>
        <v>-1</v>
      </c>
      <c r="G145" s="115">
        <v>207</v>
      </c>
      <c r="H145" s="116" t="str">
        <f t="shared" si="6"/>
        <v>-</v>
      </c>
      <c r="I145" s="115">
        <v>307</v>
      </c>
      <c r="J145" s="116">
        <f t="shared" si="6"/>
        <v>0.48309178743961345</v>
      </c>
      <c r="K145" s="115">
        <v>126</v>
      </c>
      <c r="L145" s="116">
        <f t="shared" si="6"/>
        <v>-0.5895765472312704</v>
      </c>
      <c r="M145" s="115">
        <v>76</v>
      </c>
      <c r="N145" s="116">
        <v>-0.39682539682539686</v>
      </c>
      <c r="O145" s="116">
        <v>-0.85039370078740162</v>
      </c>
    </row>
    <row r="146" spans="1:16" x14ac:dyDescent="0.25">
      <c r="B146" s="114" t="s">
        <v>81</v>
      </c>
      <c r="C146" s="115">
        <v>626</v>
      </c>
      <c r="D146" s="116">
        <v>0</v>
      </c>
      <c r="E146" s="115">
        <v>0</v>
      </c>
      <c r="F146" s="116">
        <f t="shared" si="6"/>
        <v>-1</v>
      </c>
      <c r="G146" s="115">
        <v>302</v>
      </c>
      <c r="H146" s="116" t="str">
        <f t="shared" si="6"/>
        <v>-</v>
      </c>
      <c r="I146" s="115">
        <v>307</v>
      </c>
      <c r="J146" s="116">
        <f t="shared" si="6"/>
        <v>1.655629139072845E-2</v>
      </c>
      <c r="K146" s="115">
        <v>224</v>
      </c>
      <c r="L146" s="116">
        <f t="shared" si="6"/>
        <v>-0.27035830618892509</v>
      </c>
      <c r="M146" s="115">
        <v>139</v>
      </c>
      <c r="N146" s="116">
        <v>-0.3794642857142857</v>
      </c>
      <c r="O146" s="116">
        <v>-0.77795527156549515</v>
      </c>
    </row>
    <row r="147" spans="1:16" x14ac:dyDescent="0.25">
      <c r="B147" s="114" t="s">
        <v>83</v>
      </c>
      <c r="C147" s="115">
        <v>395</v>
      </c>
      <c r="D147" s="116">
        <v>-0.3828125</v>
      </c>
      <c r="E147" s="115">
        <v>0</v>
      </c>
      <c r="F147" s="116">
        <f t="shared" si="6"/>
        <v>-1</v>
      </c>
      <c r="G147" s="115">
        <v>365</v>
      </c>
      <c r="H147" s="116" t="str">
        <f t="shared" si="6"/>
        <v>-</v>
      </c>
      <c r="I147" s="115">
        <v>195</v>
      </c>
      <c r="J147" s="116">
        <f t="shared" si="6"/>
        <v>-0.46575342465753422</v>
      </c>
      <c r="K147" s="115">
        <v>189</v>
      </c>
      <c r="L147" s="116">
        <f t="shared" si="6"/>
        <v>-3.0769230769230771E-2</v>
      </c>
      <c r="M147" s="115">
        <v>299</v>
      </c>
      <c r="N147" s="116">
        <v>0.58201058201058209</v>
      </c>
      <c r="O147" s="116">
        <v>-0.24303797468354427</v>
      </c>
    </row>
    <row r="148" spans="1:16" x14ac:dyDescent="0.25">
      <c r="B148" s="114" t="s">
        <v>85</v>
      </c>
      <c r="C148" s="115">
        <v>432</v>
      </c>
      <c r="D148" s="116">
        <v>-0.51785714285714279</v>
      </c>
      <c r="E148" s="115">
        <v>37</v>
      </c>
      <c r="F148" s="116">
        <f t="shared" si="6"/>
        <v>-0.91435185185185186</v>
      </c>
      <c r="G148" s="115">
        <v>330</v>
      </c>
      <c r="H148" s="116">
        <f t="shared" si="6"/>
        <v>7.9189189189189193</v>
      </c>
      <c r="I148" s="115">
        <v>416</v>
      </c>
      <c r="J148" s="116">
        <f t="shared" si="6"/>
        <v>0.26060606060606051</v>
      </c>
      <c r="K148" s="115">
        <v>274</v>
      </c>
      <c r="L148" s="116">
        <f t="shared" si="6"/>
        <v>-0.34134615384615385</v>
      </c>
      <c r="M148" s="115">
        <v>387</v>
      </c>
      <c r="N148" s="116">
        <v>0.4124087591240877</v>
      </c>
      <c r="O148" s="116">
        <v>-0.10416666666666663</v>
      </c>
    </row>
    <row r="149" spans="1:16" x14ac:dyDescent="0.25">
      <c r="B149" s="114" t="s">
        <v>87</v>
      </c>
      <c r="C149" s="115">
        <v>663</v>
      </c>
      <c r="D149" s="116">
        <v>-0.11599999999999999</v>
      </c>
      <c r="E149" s="115">
        <v>31</v>
      </c>
      <c r="F149" s="116">
        <f t="shared" si="6"/>
        <v>-0.95324283559577672</v>
      </c>
      <c r="G149" s="115">
        <v>429</v>
      </c>
      <c r="H149" s="116">
        <f t="shared" si="6"/>
        <v>12.838709677419354</v>
      </c>
      <c r="I149" s="115">
        <v>444</v>
      </c>
      <c r="J149" s="116">
        <f t="shared" si="6"/>
        <v>3.4965034965035002E-2</v>
      </c>
      <c r="K149" s="115">
        <v>347</v>
      </c>
      <c r="L149" s="116">
        <f t="shared" si="6"/>
        <v>-0.21846846846846846</v>
      </c>
      <c r="M149" s="115">
        <v>351</v>
      </c>
      <c r="N149" s="116">
        <v>1.1527377521613813E-2</v>
      </c>
      <c r="O149" s="116">
        <v>-0.47058823529411764</v>
      </c>
    </row>
    <row r="150" spans="1:16" x14ac:dyDescent="0.25">
      <c r="A150" s="120"/>
      <c r="B150" s="114" t="s">
        <v>89</v>
      </c>
      <c r="C150" s="115">
        <v>826</v>
      </c>
      <c r="D150" s="116">
        <v>-9.6280087527352287E-2</v>
      </c>
      <c r="E150" s="115">
        <v>52</v>
      </c>
      <c r="F150" s="116">
        <f t="shared" si="6"/>
        <v>-0.93704600484261502</v>
      </c>
      <c r="G150" s="115">
        <v>712</v>
      </c>
      <c r="H150" s="116">
        <f t="shared" si="6"/>
        <v>12.692307692307692</v>
      </c>
      <c r="I150" s="115">
        <v>557</v>
      </c>
      <c r="J150" s="116">
        <f t="shared" si="6"/>
        <v>-0.21769662921348309</v>
      </c>
      <c r="K150" s="115">
        <v>635</v>
      </c>
      <c r="L150" s="116">
        <f t="shared" si="6"/>
        <v>0.1400359066427288</v>
      </c>
      <c r="M150" s="115">
        <v>563</v>
      </c>
      <c r="N150" s="116">
        <v>-0.11338582677165354</v>
      </c>
      <c r="O150" s="116">
        <v>-0.31840193704600483</v>
      </c>
    </row>
    <row r="151" spans="1:16" x14ac:dyDescent="0.25">
      <c r="B151" s="114" t="s">
        <v>91</v>
      </c>
      <c r="C151" s="115">
        <v>1538</v>
      </c>
      <c r="D151" s="116">
        <v>0.40971585701191571</v>
      </c>
      <c r="E151" s="115">
        <v>223</v>
      </c>
      <c r="F151" s="116">
        <f t="shared" si="6"/>
        <v>-0.85500650195058514</v>
      </c>
      <c r="G151" s="115">
        <v>1078</v>
      </c>
      <c r="H151" s="116">
        <f t="shared" si="6"/>
        <v>3.8340807174887894</v>
      </c>
      <c r="I151" s="115">
        <v>793</v>
      </c>
      <c r="J151" s="116">
        <f t="shared" si="6"/>
        <v>-0.26437847866419295</v>
      </c>
      <c r="K151" s="115">
        <v>1149</v>
      </c>
      <c r="L151" s="116">
        <f t="shared" si="6"/>
        <v>0.4489281210592686</v>
      </c>
      <c r="M151" s="115">
        <v>758</v>
      </c>
      <c r="N151" s="116">
        <v>-0.34029590948651001</v>
      </c>
      <c r="O151" s="116">
        <v>-0.50715214564369315</v>
      </c>
    </row>
    <row r="152" spans="1:16" x14ac:dyDescent="0.25">
      <c r="B152" s="114" t="s">
        <v>93</v>
      </c>
      <c r="C152" s="115">
        <v>1142</v>
      </c>
      <c r="D152" s="116">
        <v>0.27313266443701223</v>
      </c>
      <c r="E152" s="115">
        <v>266</v>
      </c>
      <c r="F152" s="116">
        <f t="shared" si="6"/>
        <v>-0.76707530647985989</v>
      </c>
      <c r="G152" s="115">
        <v>927</v>
      </c>
      <c r="H152" s="116">
        <f t="shared" si="6"/>
        <v>2.4849624060150375</v>
      </c>
      <c r="I152" s="115">
        <v>779</v>
      </c>
      <c r="J152" s="116">
        <f t="shared" si="6"/>
        <v>-0.15965480043149949</v>
      </c>
      <c r="K152" s="115">
        <v>860</v>
      </c>
      <c r="L152" s="116">
        <f t="shared" si="6"/>
        <v>0.10397946084723997</v>
      </c>
      <c r="M152" s="115"/>
      <c r="N152" s="116"/>
      <c r="O152" s="116"/>
    </row>
    <row r="153" spans="1:16" ht="15.75" x14ac:dyDescent="0.25">
      <c r="B153" s="117" t="s">
        <v>30</v>
      </c>
      <c r="C153" s="118">
        <v>9881</v>
      </c>
      <c r="D153" s="119">
        <v>-9.014732965009209E-2</v>
      </c>
      <c r="E153" s="118">
        <v>2874</v>
      </c>
      <c r="F153" s="119">
        <f t="shared" si="6"/>
        <v>-0.70913875113854874</v>
      </c>
      <c r="G153" s="118">
        <v>5150</v>
      </c>
      <c r="H153" s="119">
        <f t="shared" si="6"/>
        <v>0.79192762700069586</v>
      </c>
      <c r="I153" s="118">
        <v>6811</v>
      </c>
      <c r="J153" s="119">
        <f t="shared" si="6"/>
        <v>0.32252427184466015</v>
      </c>
      <c r="K153" s="118">
        <v>6211</v>
      </c>
      <c r="L153" s="119">
        <f t="shared" si="6"/>
        <v>-8.8092791073263843E-2</v>
      </c>
      <c r="M153" s="118">
        <v>5834</v>
      </c>
      <c r="N153" s="119">
        <v>9.0263502149130925E-2</v>
      </c>
      <c r="O153" s="119">
        <v>-0.33241789678452915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63" t="s">
        <v>236</v>
      </c>
      <c r="C158" s="263"/>
      <c r="D158" s="263"/>
      <c r="E158" s="263"/>
      <c r="F158" s="263"/>
      <c r="G158" s="263"/>
      <c r="H158" s="263"/>
      <c r="I158" s="263"/>
      <c r="J158" s="263"/>
      <c r="K158" s="263"/>
      <c r="L158" s="263"/>
      <c r="M158" s="263"/>
      <c r="N158" s="263"/>
      <c r="O158" s="263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88" t="s">
        <v>116</v>
      </c>
      <c r="D160" s="289"/>
      <c r="E160" s="289"/>
      <c r="F160" s="289"/>
      <c r="G160" s="289"/>
      <c r="H160" s="289"/>
      <c r="I160" s="289"/>
      <c r="J160" s="289"/>
      <c r="K160" s="289"/>
      <c r="L160" s="289"/>
      <c r="M160" s="289"/>
      <c r="N160" s="289"/>
      <c r="O160" s="290"/>
    </row>
    <row r="161" spans="2:15" ht="22.5" thickTop="1" thickBot="1" x14ac:dyDescent="0.3">
      <c r="B161" s="109"/>
      <c r="C161" s="291">
        <f>2019</f>
        <v>2019</v>
      </c>
      <c r="D161" s="292"/>
      <c r="E161" s="293">
        <v>2020</v>
      </c>
      <c r="F161" s="292"/>
      <c r="G161" s="293">
        <v>2021</v>
      </c>
      <c r="H161" s="292"/>
      <c r="I161" s="293">
        <v>2022</v>
      </c>
      <c r="J161" s="292"/>
      <c r="K161" s="293">
        <v>2023</v>
      </c>
      <c r="L161" s="292"/>
      <c r="M161" s="293">
        <v>2024</v>
      </c>
      <c r="N161" s="294"/>
      <c r="O161" s="295"/>
    </row>
    <row r="162" spans="2:15" ht="16.5" thickTop="1" thickBot="1" x14ac:dyDescent="0.3">
      <c r="B162" s="85"/>
      <c r="C162" s="111" t="s">
        <v>69</v>
      </c>
      <c r="D162" s="112" t="str">
        <f>CONCATENATE("var ",RIGHT(2019,2),"/",RIGHT(2018,2))</f>
        <v>var 19/18</v>
      </c>
      <c r="E162" s="113" t="s">
        <v>69</v>
      </c>
      <c r="F162" s="112" t="str">
        <f>CONCATENATE("var ",RIGHT(E161,2),"/",RIGHT(E161-1,2))</f>
        <v>var 20/19</v>
      </c>
      <c r="G162" s="113" t="s">
        <v>69</v>
      </c>
      <c r="H162" s="112" t="str">
        <f>CONCATENATE("var ",RIGHT(G161,2),"/",RIGHT(G161-1,2))</f>
        <v>var 21/20</v>
      </c>
      <c r="I162" s="113" t="s">
        <v>69</v>
      </c>
      <c r="J162" s="112" t="str">
        <f>CONCATENATE("var ",RIGHT(I161,2),"/",RIGHT(I161-1,2))</f>
        <v>var 22/21</v>
      </c>
      <c r="K162" s="113" t="s">
        <v>69</v>
      </c>
      <c r="L162" s="112" t="str">
        <f>CONCATENATE("var ",RIGHT(K161,2),"/",RIGHT(K161-1,2))</f>
        <v>var 23/22</v>
      </c>
      <c r="M162" s="113" t="s">
        <v>69</v>
      </c>
      <c r="N162" s="112" t="s">
        <v>263</v>
      </c>
      <c r="O162" s="112" t="s">
        <v>264</v>
      </c>
    </row>
    <row r="163" spans="2:15" x14ac:dyDescent="0.25">
      <c r="B163" s="114" t="s">
        <v>71</v>
      </c>
      <c r="C163" s="115">
        <v>299</v>
      </c>
      <c r="D163" s="116">
        <v>0.11985018726591767</v>
      </c>
      <c r="E163" s="115">
        <v>181</v>
      </c>
      <c r="F163" s="116">
        <f t="shared" ref="F163:L175" si="7">IFERROR(E163/C163-1,"-")</f>
        <v>-0.39464882943143809</v>
      </c>
      <c r="G163" s="115">
        <v>42</v>
      </c>
      <c r="H163" s="116">
        <f t="shared" si="7"/>
        <v>-0.76795580110497241</v>
      </c>
      <c r="I163" s="115">
        <v>117</v>
      </c>
      <c r="J163" s="116">
        <f t="shared" si="7"/>
        <v>1.7857142857142856</v>
      </c>
      <c r="K163" s="115">
        <v>348</v>
      </c>
      <c r="L163" s="116">
        <f t="shared" si="7"/>
        <v>1.9743589743589745</v>
      </c>
      <c r="M163" s="115">
        <v>271</v>
      </c>
      <c r="N163" s="116">
        <v>-0.22126436781609193</v>
      </c>
      <c r="O163" s="116">
        <v>-9.3645484949832825E-2</v>
      </c>
    </row>
    <row r="164" spans="2:15" x14ac:dyDescent="0.25">
      <c r="B164" s="114" t="s">
        <v>73</v>
      </c>
      <c r="C164" s="115">
        <v>241</v>
      </c>
      <c r="D164" s="116">
        <v>2.9914529914529808E-2</v>
      </c>
      <c r="E164" s="115">
        <v>238</v>
      </c>
      <c r="F164" s="116">
        <f t="shared" si="7"/>
        <v>-1.2448132780082943E-2</v>
      </c>
      <c r="G164" s="115">
        <v>29</v>
      </c>
      <c r="H164" s="116">
        <f t="shared" si="7"/>
        <v>-0.87815126050420167</v>
      </c>
      <c r="I164" s="115">
        <v>133</v>
      </c>
      <c r="J164" s="116">
        <f t="shared" si="7"/>
        <v>3.5862068965517242</v>
      </c>
      <c r="K164" s="115">
        <v>288</v>
      </c>
      <c r="L164" s="116">
        <f t="shared" si="7"/>
        <v>1.1654135338345863</v>
      </c>
      <c r="M164" s="115">
        <v>301</v>
      </c>
      <c r="N164" s="116">
        <v>4.513888888888884E-2</v>
      </c>
      <c r="O164" s="116">
        <v>0.24896265560165975</v>
      </c>
    </row>
    <row r="165" spans="2:15" x14ac:dyDescent="0.25">
      <c r="B165" s="114" t="s">
        <v>75</v>
      </c>
      <c r="C165" s="115">
        <v>206</v>
      </c>
      <c r="D165" s="116">
        <v>-0.5672268907563025</v>
      </c>
      <c r="E165" s="115">
        <v>30</v>
      </c>
      <c r="F165" s="116">
        <f t="shared" si="7"/>
        <v>-0.85436893203883502</v>
      </c>
      <c r="G165" s="115">
        <v>142</v>
      </c>
      <c r="H165" s="116">
        <f t="shared" si="7"/>
        <v>3.7333333333333334</v>
      </c>
      <c r="I165" s="115">
        <v>271</v>
      </c>
      <c r="J165" s="116">
        <f t="shared" si="7"/>
        <v>0.90845070422535201</v>
      </c>
      <c r="K165" s="115">
        <v>337</v>
      </c>
      <c r="L165" s="116">
        <f t="shared" si="7"/>
        <v>0.24354243542435428</v>
      </c>
      <c r="M165" s="115">
        <v>308</v>
      </c>
      <c r="N165" s="116">
        <v>-8.6053412462907986E-2</v>
      </c>
      <c r="O165" s="116">
        <v>0.49514563106796117</v>
      </c>
    </row>
    <row r="166" spans="2:15" x14ac:dyDescent="0.25">
      <c r="B166" s="114" t="s">
        <v>77</v>
      </c>
      <c r="C166" s="115">
        <v>201</v>
      </c>
      <c r="D166" s="116">
        <v>0.2407407407407407</v>
      </c>
      <c r="E166" s="115">
        <v>0</v>
      </c>
      <c r="F166" s="116">
        <f t="shared" si="7"/>
        <v>-1</v>
      </c>
      <c r="G166" s="115">
        <v>42</v>
      </c>
      <c r="H166" s="116" t="str">
        <f t="shared" si="7"/>
        <v>-</v>
      </c>
      <c r="I166" s="115">
        <v>309</v>
      </c>
      <c r="J166" s="116">
        <f t="shared" si="7"/>
        <v>6.3571428571428568</v>
      </c>
      <c r="K166" s="115">
        <v>315</v>
      </c>
      <c r="L166" s="116">
        <f t="shared" si="7"/>
        <v>1.9417475728155331E-2</v>
      </c>
      <c r="M166" s="115">
        <v>215</v>
      </c>
      <c r="N166" s="116">
        <v>-0.31746031746031744</v>
      </c>
      <c r="O166" s="116">
        <v>6.9651741293532243E-2</v>
      </c>
    </row>
    <row r="167" spans="2:15" x14ac:dyDescent="0.25">
      <c r="B167" s="114" t="s">
        <v>79</v>
      </c>
      <c r="C167" s="115">
        <v>190</v>
      </c>
      <c r="D167" s="116">
        <v>0.55737704918032782</v>
      </c>
      <c r="E167" s="115">
        <v>0</v>
      </c>
      <c r="F167" s="116">
        <f t="shared" si="7"/>
        <v>-1</v>
      </c>
      <c r="G167" s="115">
        <v>191</v>
      </c>
      <c r="H167" s="116" t="str">
        <f t="shared" si="7"/>
        <v>-</v>
      </c>
      <c r="I167" s="115">
        <v>178</v>
      </c>
      <c r="J167" s="116">
        <f t="shared" si="7"/>
        <v>-6.8062827225130906E-2</v>
      </c>
      <c r="K167" s="115">
        <v>161</v>
      </c>
      <c r="L167" s="116">
        <f t="shared" si="7"/>
        <v>-9.5505617977528101E-2</v>
      </c>
      <c r="M167" s="115">
        <v>70</v>
      </c>
      <c r="N167" s="116">
        <v>-0.56521739130434789</v>
      </c>
      <c r="O167" s="116">
        <v>-0.63157894736842102</v>
      </c>
    </row>
    <row r="168" spans="2:15" x14ac:dyDescent="0.25">
      <c r="B168" s="114" t="s">
        <v>81</v>
      </c>
      <c r="C168" s="115">
        <v>145</v>
      </c>
      <c r="D168" s="116">
        <v>0.85897435897435903</v>
      </c>
      <c r="E168" s="115">
        <v>0</v>
      </c>
      <c r="F168" s="116">
        <f t="shared" si="7"/>
        <v>-1</v>
      </c>
      <c r="G168" s="115">
        <v>172</v>
      </c>
      <c r="H168" s="116" t="str">
        <f t="shared" si="7"/>
        <v>-</v>
      </c>
      <c r="I168" s="115">
        <v>122</v>
      </c>
      <c r="J168" s="116">
        <f t="shared" si="7"/>
        <v>-0.29069767441860461</v>
      </c>
      <c r="K168" s="115">
        <v>125</v>
      </c>
      <c r="L168" s="116">
        <f t="shared" si="7"/>
        <v>2.4590163934426146E-2</v>
      </c>
      <c r="M168" s="115">
        <v>70</v>
      </c>
      <c r="N168" s="116">
        <v>-0.43999999999999995</v>
      </c>
      <c r="O168" s="116">
        <v>-0.51724137931034475</v>
      </c>
    </row>
    <row r="169" spans="2:15" x14ac:dyDescent="0.25">
      <c r="B169" s="114" t="s">
        <v>83</v>
      </c>
      <c r="C169" s="115">
        <v>243</v>
      </c>
      <c r="D169" s="116">
        <v>1.6703296703296702</v>
      </c>
      <c r="E169" s="115">
        <v>0</v>
      </c>
      <c r="F169" s="116">
        <f t="shared" si="7"/>
        <v>-1</v>
      </c>
      <c r="G169" s="115">
        <v>104</v>
      </c>
      <c r="H169" s="116" t="str">
        <f t="shared" si="7"/>
        <v>-</v>
      </c>
      <c r="I169" s="115">
        <v>166</v>
      </c>
      <c r="J169" s="116">
        <f t="shared" si="7"/>
        <v>0.59615384615384626</v>
      </c>
      <c r="K169" s="115">
        <v>166</v>
      </c>
      <c r="L169" s="116">
        <f t="shared" si="7"/>
        <v>0</v>
      </c>
      <c r="M169" s="115">
        <v>55</v>
      </c>
      <c r="N169" s="116">
        <v>-0.66867469879518071</v>
      </c>
      <c r="O169" s="116">
        <v>-0.77366255144032925</v>
      </c>
    </row>
    <row r="170" spans="2:15" x14ac:dyDescent="0.25">
      <c r="B170" s="114" t="s">
        <v>85</v>
      </c>
      <c r="C170" s="115">
        <v>199</v>
      </c>
      <c r="D170" s="116">
        <v>0.97029702970297027</v>
      </c>
      <c r="E170" s="115">
        <v>35</v>
      </c>
      <c r="F170" s="116">
        <f t="shared" si="7"/>
        <v>-0.82412060301507539</v>
      </c>
      <c r="G170" s="115">
        <v>213</v>
      </c>
      <c r="H170" s="116">
        <f t="shared" si="7"/>
        <v>5.0857142857142854</v>
      </c>
      <c r="I170" s="115">
        <v>236</v>
      </c>
      <c r="J170" s="116">
        <f t="shared" si="7"/>
        <v>0.107981220657277</v>
      </c>
      <c r="K170" s="115">
        <v>208</v>
      </c>
      <c r="L170" s="116">
        <f t="shared" si="7"/>
        <v>-0.11864406779661019</v>
      </c>
      <c r="M170" s="115">
        <v>228</v>
      </c>
      <c r="N170" s="116">
        <v>9.6153846153846256E-2</v>
      </c>
      <c r="O170" s="116">
        <v>0.14572864321608048</v>
      </c>
    </row>
    <row r="171" spans="2:15" x14ac:dyDescent="0.25">
      <c r="B171" s="114" t="s">
        <v>87</v>
      </c>
      <c r="C171" s="115">
        <v>103</v>
      </c>
      <c r="D171" s="116">
        <v>-0.16260162601626016</v>
      </c>
      <c r="E171" s="115">
        <v>12</v>
      </c>
      <c r="F171" s="116">
        <f t="shared" si="7"/>
        <v>-0.88349514563106801</v>
      </c>
      <c r="G171" s="115">
        <v>99</v>
      </c>
      <c r="H171" s="116">
        <f t="shared" si="7"/>
        <v>7.25</v>
      </c>
      <c r="I171" s="115">
        <v>289</v>
      </c>
      <c r="J171" s="116">
        <f t="shared" si="7"/>
        <v>1.9191919191919191</v>
      </c>
      <c r="K171" s="115">
        <v>156</v>
      </c>
      <c r="L171" s="116">
        <f t="shared" si="7"/>
        <v>-0.46020761245674735</v>
      </c>
      <c r="M171" s="115">
        <v>203</v>
      </c>
      <c r="N171" s="116">
        <v>0.30128205128205132</v>
      </c>
      <c r="O171" s="116">
        <v>0.970873786407767</v>
      </c>
    </row>
    <row r="172" spans="2:15" x14ac:dyDescent="0.25">
      <c r="B172" s="114" t="s">
        <v>89</v>
      </c>
      <c r="C172" s="115">
        <v>95</v>
      </c>
      <c r="D172" s="116">
        <v>-0.13636363636363635</v>
      </c>
      <c r="E172" s="115">
        <v>8</v>
      </c>
      <c r="F172" s="116">
        <f t="shared" si="7"/>
        <v>-0.91578947368421049</v>
      </c>
      <c r="G172" s="115">
        <v>349</v>
      </c>
      <c r="H172" s="116">
        <f t="shared" si="7"/>
        <v>42.625</v>
      </c>
      <c r="I172" s="115">
        <v>306</v>
      </c>
      <c r="J172" s="116">
        <f t="shared" si="7"/>
        <v>-0.12320916905444124</v>
      </c>
      <c r="K172" s="115">
        <v>295</v>
      </c>
      <c r="L172" s="116">
        <f t="shared" si="7"/>
        <v>-3.5947712418300637E-2</v>
      </c>
      <c r="M172" s="115">
        <v>240</v>
      </c>
      <c r="N172" s="116">
        <v>-0.18644067796610164</v>
      </c>
      <c r="O172" s="116">
        <v>1.5263157894736841</v>
      </c>
    </row>
    <row r="173" spans="2:15" x14ac:dyDescent="0.25">
      <c r="B173" s="114" t="s">
        <v>91</v>
      </c>
      <c r="C173" s="115">
        <v>139</v>
      </c>
      <c r="D173" s="116">
        <v>-3.472222222222221E-2</v>
      </c>
      <c r="E173" s="115">
        <v>12</v>
      </c>
      <c r="F173" s="116">
        <f t="shared" si="7"/>
        <v>-0.91366906474820142</v>
      </c>
      <c r="G173" s="115">
        <v>154</v>
      </c>
      <c r="H173" s="116">
        <f t="shared" si="7"/>
        <v>11.833333333333334</v>
      </c>
      <c r="I173" s="115">
        <v>256</v>
      </c>
      <c r="J173" s="116">
        <f t="shared" si="7"/>
        <v>0.66233766233766245</v>
      </c>
      <c r="K173" s="115">
        <v>236</v>
      </c>
      <c r="L173" s="116">
        <f t="shared" si="7"/>
        <v>-7.8125E-2</v>
      </c>
      <c r="M173" s="115">
        <v>181</v>
      </c>
      <c r="N173" s="116">
        <v>-0.23305084745762716</v>
      </c>
      <c r="O173" s="116">
        <v>0.30215827338129486</v>
      </c>
    </row>
    <row r="174" spans="2:15" x14ac:dyDescent="0.25">
      <c r="B174" s="114" t="s">
        <v>93</v>
      </c>
      <c r="C174" s="115">
        <v>125</v>
      </c>
      <c r="D174" s="116">
        <v>-0.39903846153846156</v>
      </c>
      <c r="E174" s="115">
        <v>13</v>
      </c>
      <c r="F174" s="116">
        <f t="shared" si="7"/>
        <v>-0.89600000000000002</v>
      </c>
      <c r="G174" s="115">
        <v>105</v>
      </c>
      <c r="H174" s="116">
        <f t="shared" si="7"/>
        <v>7.0769230769230766</v>
      </c>
      <c r="I174" s="115">
        <v>363</v>
      </c>
      <c r="J174" s="116">
        <f t="shared" si="7"/>
        <v>2.4571428571428573</v>
      </c>
      <c r="K174" s="115">
        <v>307</v>
      </c>
      <c r="L174" s="116">
        <f t="shared" si="7"/>
        <v>-0.15426997245179064</v>
      </c>
      <c r="M174" s="115"/>
      <c r="N174" s="116"/>
      <c r="O174" s="116"/>
    </row>
    <row r="175" spans="2:15" ht="15.75" x14ac:dyDescent="0.25">
      <c r="B175" s="117" t="s">
        <v>30</v>
      </c>
      <c r="C175" s="118">
        <v>2186</v>
      </c>
      <c r="D175" s="119">
        <v>3.3081285444234387E-2</v>
      </c>
      <c r="E175" s="118">
        <v>544</v>
      </c>
      <c r="F175" s="119">
        <f t="shared" si="7"/>
        <v>-0.7511436413540713</v>
      </c>
      <c r="G175" s="118">
        <v>1642</v>
      </c>
      <c r="H175" s="119">
        <f t="shared" si="7"/>
        <v>2.0183823529411766</v>
      </c>
      <c r="I175" s="118">
        <v>2746</v>
      </c>
      <c r="J175" s="119">
        <f t="shared" si="7"/>
        <v>0.67235079171741785</v>
      </c>
      <c r="K175" s="118">
        <v>2942</v>
      </c>
      <c r="L175" s="119">
        <f t="shared" si="7"/>
        <v>7.1376547705753746E-2</v>
      </c>
      <c r="M175" s="118">
        <v>2142</v>
      </c>
      <c r="N175" s="119">
        <v>-0.18709677419354842</v>
      </c>
      <c r="O175" s="119">
        <v>3.9301310043668103E-2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63" t="s">
        <v>237</v>
      </c>
      <c r="C180" s="263"/>
      <c r="D180" s="263"/>
      <c r="E180" s="263"/>
      <c r="F180" s="263"/>
      <c r="G180" s="263"/>
      <c r="H180" s="263"/>
      <c r="I180" s="263"/>
      <c r="J180" s="263"/>
      <c r="K180" s="263"/>
      <c r="L180" s="263"/>
      <c r="M180" s="263"/>
      <c r="N180" s="263"/>
      <c r="O180" s="263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88" t="s">
        <v>119</v>
      </c>
      <c r="D182" s="289"/>
      <c r="E182" s="289"/>
      <c r="F182" s="289"/>
      <c r="G182" s="289"/>
      <c r="H182" s="289"/>
      <c r="I182" s="289"/>
      <c r="J182" s="289"/>
      <c r="K182" s="289"/>
      <c r="L182" s="289"/>
      <c r="M182" s="289"/>
      <c r="N182" s="289"/>
      <c r="O182" s="290"/>
    </row>
    <row r="183" spans="1:16" ht="22.5" thickTop="1" thickBot="1" x14ac:dyDescent="0.3">
      <c r="B183" s="109"/>
      <c r="C183" s="291">
        <f>2019</f>
        <v>2019</v>
      </c>
      <c r="D183" s="292"/>
      <c r="E183" s="293">
        <v>2020</v>
      </c>
      <c r="F183" s="292"/>
      <c r="G183" s="293">
        <v>2021</v>
      </c>
      <c r="H183" s="292"/>
      <c r="I183" s="293">
        <v>2022</v>
      </c>
      <c r="J183" s="292"/>
      <c r="K183" s="293">
        <v>2023</v>
      </c>
      <c r="L183" s="292"/>
      <c r="M183" s="293">
        <v>2024</v>
      </c>
      <c r="N183" s="294"/>
      <c r="O183" s="295"/>
    </row>
    <row r="184" spans="1:16" ht="16.5" thickTop="1" thickBot="1" x14ac:dyDescent="0.3">
      <c r="B184" s="85"/>
      <c r="C184" s="111" t="s">
        <v>69</v>
      </c>
      <c r="D184" s="112" t="str">
        <f>CONCATENATE("var ",RIGHT(2019,2),"/",RIGHT(2018,2))</f>
        <v>var 19/18</v>
      </c>
      <c r="E184" s="113" t="s">
        <v>69</v>
      </c>
      <c r="F184" s="112" t="str">
        <f>CONCATENATE("var ",RIGHT(E183,2),"/",RIGHT(E183-1,2))</f>
        <v>var 20/19</v>
      </c>
      <c r="G184" s="113" t="s">
        <v>69</v>
      </c>
      <c r="H184" s="112" t="str">
        <f>CONCATENATE("var ",RIGHT(G183,2),"/",RIGHT(G183-1,2))</f>
        <v>var 21/20</v>
      </c>
      <c r="I184" s="113" t="s">
        <v>69</v>
      </c>
      <c r="J184" s="112" t="str">
        <f>CONCATENATE("var ",RIGHT(I183,2),"/",RIGHT(I183-1,2))</f>
        <v>var 22/21</v>
      </c>
      <c r="K184" s="113" t="s">
        <v>69</v>
      </c>
      <c r="L184" s="112" t="str">
        <f>CONCATENATE("var ",RIGHT(K183,2),"/",RIGHT(K183-1,2))</f>
        <v>var 23/22</v>
      </c>
      <c r="M184" s="113" t="s">
        <v>69</v>
      </c>
      <c r="N184" s="112" t="s">
        <v>263</v>
      </c>
      <c r="O184" s="112" t="s">
        <v>264</v>
      </c>
    </row>
    <row r="185" spans="1:16" x14ac:dyDescent="0.25">
      <c r="A185" s="120"/>
      <c r="B185" s="114" t="s">
        <v>71</v>
      </c>
      <c r="C185" s="115">
        <v>91</v>
      </c>
      <c r="D185" s="116">
        <v>9.6385542168674787E-2</v>
      </c>
      <c r="E185" s="115">
        <v>70</v>
      </c>
      <c r="F185" s="116">
        <f t="shared" ref="F185:L197" si="8">IFERROR(E185/C185-1,"-")</f>
        <v>-0.23076923076923073</v>
      </c>
      <c r="G185" s="115">
        <v>18</v>
      </c>
      <c r="H185" s="116">
        <f t="shared" si="8"/>
        <v>-0.74285714285714288</v>
      </c>
      <c r="I185" s="115">
        <v>89</v>
      </c>
      <c r="J185" s="116">
        <f t="shared" si="8"/>
        <v>3.9444444444444446</v>
      </c>
      <c r="K185" s="115">
        <v>76</v>
      </c>
      <c r="L185" s="116">
        <f t="shared" si="8"/>
        <v>-0.1460674157303371</v>
      </c>
      <c r="M185" s="115">
        <v>165</v>
      </c>
      <c r="N185" s="116">
        <v>1.1710526315789473</v>
      </c>
      <c r="O185" s="116">
        <v>0.81318681318681318</v>
      </c>
    </row>
    <row r="186" spans="1:16" x14ac:dyDescent="0.25">
      <c r="B186" s="114" t="s">
        <v>73</v>
      </c>
      <c r="C186" s="115">
        <v>113</v>
      </c>
      <c r="D186" s="116">
        <v>1.3541666666666665</v>
      </c>
      <c r="E186" s="115">
        <v>104</v>
      </c>
      <c r="F186" s="116">
        <f t="shared" si="8"/>
        <v>-7.9646017699115057E-2</v>
      </c>
      <c r="G186" s="115">
        <v>3</v>
      </c>
      <c r="H186" s="116">
        <f t="shared" si="8"/>
        <v>-0.97115384615384615</v>
      </c>
      <c r="I186" s="115">
        <v>106</v>
      </c>
      <c r="J186" s="116">
        <f t="shared" si="8"/>
        <v>34.333333333333336</v>
      </c>
      <c r="K186" s="115">
        <v>66</v>
      </c>
      <c r="L186" s="116">
        <f t="shared" si="8"/>
        <v>-0.37735849056603776</v>
      </c>
      <c r="M186" s="115">
        <v>88</v>
      </c>
      <c r="N186" s="116">
        <v>0.33333333333333326</v>
      </c>
      <c r="O186" s="116">
        <v>-0.22123893805309736</v>
      </c>
    </row>
    <row r="187" spans="1:16" x14ac:dyDescent="0.25">
      <c r="B187" s="114" t="s">
        <v>75</v>
      </c>
      <c r="C187" s="115">
        <v>77</v>
      </c>
      <c r="D187" s="116">
        <v>0.28333333333333344</v>
      </c>
      <c r="E187" s="115">
        <v>13</v>
      </c>
      <c r="F187" s="116">
        <f t="shared" si="8"/>
        <v>-0.83116883116883122</v>
      </c>
      <c r="G187" s="115">
        <v>17</v>
      </c>
      <c r="H187" s="116">
        <f t="shared" si="8"/>
        <v>0.30769230769230771</v>
      </c>
      <c r="I187" s="115">
        <v>58</v>
      </c>
      <c r="J187" s="116">
        <f t="shared" si="8"/>
        <v>2.4117647058823528</v>
      </c>
      <c r="K187" s="115">
        <v>95</v>
      </c>
      <c r="L187" s="116">
        <f t="shared" si="8"/>
        <v>0.63793103448275867</v>
      </c>
      <c r="M187" s="115">
        <v>82</v>
      </c>
      <c r="N187" s="116">
        <v>-0.13684210526315788</v>
      </c>
      <c r="O187" s="116">
        <v>6.4935064935064846E-2</v>
      </c>
    </row>
    <row r="188" spans="1:16" x14ac:dyDescent="0.25">
      <c r="B188" s="114" t="s">
        <v>77</v>
      </c>
      <c r="C188" s="115">
        <v>71</v>
      </c>
      <c r="D188" s="116">
        <v>1.9583333333333335</v>
      </c>
      <c r="E188" s="115">
        <v>0</v>
      </c>
      <c r="F188" s="116">
        <f t="shared" si="8"/>
        <v>-1</v>
      </c>
      <c r="G188" s="115">
        <v>9</v>
      </c>
      <c r="H188" s="116" t="str">
        <f t="shared" si="8"/>
        <v>-</v>
      </c>
      <c r="I188" s="115">
        <v>71</v>
      </c>
      <c r="J188" s="116">
        <f t="shared" si="8"/>
        <v>6.8888888888888893</v>
      </c>
      <c r="K188" s="115">
        <v>67</v>
      </c>
      <c r="L188" s="116">
        <f t="shared" si="8"/>
        <v>-5.633802816901412E-2</v>
      </c>
      <c r="M188" s="115">
        <v>45</v>
      </c>
      <c r="N188" s="116">
        <v>-0.32835820895522383</v>
      </c>
      <c r="O188" s="116">
        <v>-0.36619718309859151</v>
      </c>
    </row>
    <row r="189" spans="1:16" x14ac:dyDescent="0.25">
      <c r="B189" s="114" t="s">
        <v>79</v>
      </c>
      <c r="C189" s="115">
        <v>62</v>
      </c>
      <c r="D189" s="116">
        <v>0.82352941176470584</v>
      </c>
      <c r="E189" s="115">
        <v>0</v>
      </c>
      <c r="F189" s="116">
        <f t="shared" si="8"/>
        <v>-1</v>
      </c>
      <c r="G189" s="115">
        <v>33</v>
      </c>
      <c r="H189" s="116" t="str">
        <f t="shared" si="8"/>
        <v>-</v>
      </c>
      <c r="I189" s="115">
        <v>20</v>
      </c>
      <c r="J189" s="116">
        <f t="shared" si="8"/>
        <v>-0.39393939393939392</v>
      </c>
      <c r="K189" s="115">
        <v>41</v>
      </c>
      <c r="L189" s="116">
        <f t="shared" si="8"/>
        <v>1.0499999999999998</v>
      </c>
      <c r="M189" s="115">
        <v>7</v>
      </c>
      <c r="N189" s="116">
        <v>-0.82926829268292679</v>
      </c>
      <c r="O189" s="116">
        <v>-0.88709677419354838</v>
      </c>
    </row>
    <row r="190" spans="1:16" x14ac:dyDescent="0.25">
      <c r="B190" s="114" t="s">
        <v>120</v>
      </c>
      <c r="C190" s="115">
        <v>45</v>
      </c>
      <c r="D190" s="116">
        <v>-0.31818181818181823</v>
      </c>
      <c r="E190" s="115">
        <v>0</v>
      </c>
      <c r="F190" s="116">
        <f t="shared" si="8"/>
        <v>-1</v>
      </c>
      <c r="G190" s="115">
        <v>27</v>
      </c>
      <c r="H190" s="116" t="str">
        <f t="shared" si="8"/>
        <v>-</v>
      </c>
      <c r="I190" s="115">
        <v>41</v>
      </c>
      <c r="J190" s="116">
        <f t="shared" si="8"/>
        <v>0.5185185185185186</v>
      </c>
      <c r="K190" s="115">
        <v>29</v>
      </c>
      <c r="L190" s="116">
        <f t="shared" si="8"/>
        <v>-0.29268292682926833</v>
      </c>
      <c r="M190" s="115">
        <v>7</v>
      </c>
      <c r="N190" s="116">
        <v>-0.75862068965517238</v>
      </c>
      <c r="O190" s="116">
        <v>-0.84444444444444444</v>
      </c>
    </row>
    <row r="191" spans="1:16" x14ac:dyDescent="0.25">
      <c r="B191" s="114" t="s">
        <v>83</v>
      </c>
      <c r="C191" s="115">
        <v>22</v>
      </c>
      <c r="D191" s="116">
        <v>-0.56000000000000005</v>
      </c>
      <c r="E191" s="115">
        <v>0</v>
      </c>
      <c r="F191" s="116">
        <f t="shared" si="8"/>
        <v>-1</v>
      </c>
      <c r="G191" s="115">
        <v>57</v>
      </c>
      <c r="H191" s="116" t="str">
        <f t="shared" si="8"/>
        <v>-</v>
      </c>
      <c r="I191" s="115">
        <v>51</v>
      </c>
      <c r="J191" s="116">
        <f t="shared" si="8"/>
        <v>-0.10526315789473684</v>
      </c>
      <c r="K191" s="115">
        <v>24</v>
      </c>
      <c r="L191" s="116">
        <f t="shared" si="8"/>
        <v>-0.52941176470588236</v>
      </c>
      <c r="M191" s="115">
        <v>5</v>
      </c>
      <c r="N191" s="116">
        <v>-0.79166666666666663</v>
      </c>
      <c r="O191" s="116">
        <v>-0.77272727272727271</v>
      </c>
    </row>
    <row r="192" spans="1:16" x14ac:dyDescent="0.25">
      <c r="B192" s="114" t="s">
        <v>85</v>
      </c>
      <c r="C192" s="115">
        <v>26</v>
      </c>
      <c r="D192" s="116">
        <v>-0.48</v>
      </c>
      <c r="E192" s="115">
        <v>16</v>
      </c>
      <c r="F192" s="116">
        <f t="shared" si="8"/>
        <v>-0.38461538461538458</v>
      </c>
      <c r="G192" s="115">
        <v>34</v>
      </c>
      <c r="H192" s="116">
        <f t="shared" si="8"/>
        <v>1.125</v>
      </c>
      <c r="I192" s="115">
        <v>48</v>
      </c>
      <c r="J192" s="116">
        <f t="shared" si="8"/>
        <v>0.41176470588235303</v>
      </c>
      <c r="K192" s="115">
        <v>57</v>
      </c>
      <c r="L192" s="116">
        <f t="shared" si="8"/>
        <v>0.1875</v>
      </c>
      <c r="M192" s="115">
        <v>40</v>
      </c>
      <c r="N192" s="116">
        <v>-0.29824561403508776</v>
      </c>
      <c r="O192" s="116">
        <v>0.53846153846153855</v>
      </c>
    </row>
    <row r="193" spans="2:16" x14ac:dyDescent="0.25">
      <c r="B193" s="114" t="s">
        <v>87</v>
      </c>
      <c r="C193" s="115">
        <v>39</v>
      </c>
      <c r="D193" s="116">
        <v>-0.31578947368421051</v>
      </c>
      <c r="E193" s="115">
        <v>10</v>
      </c>
      <c r="F193" s="116">
        <f t="shared" si="8"/>
        <v>-0.74358974358974361</v>
      </c>
      <c r="G193" s="115">
        <v>21</v>
      </c>
      <c r="H193" s="116">
        <f t="shared" si="8"/>
        <v>1.1000000000000001</v>
      </c>
      <c r="I193" s="115">
        <v>54</v>
      </c>
      <c r="J193" s="116">
        <f t="shared" si="8"/>
        <v>1.5714285714285716</v>
      </c>
      <c r="K193" s="115">
        <v>18</v>
      </c>
      <c r="L193" s="116">
        <f t="shared" si="8"/>
        <v>-0.66666666666666674</v>
      </c>
      <c r="M193" s="115">
        <v>67</v>
      </c>
      <c r="N193" s="116">
        <v>2.7222222222222223</v>
      </c>
      <c r="O193" s="116">
        <v>0.71794871794871784</v>
      </c>
    </row>
    <row r="194" spans="2:16" x14ac:dyDescent="0.25">
      <c r="B194" s="114" t="s">
        <v>89</v>
      </c>
      <c r="C194" s="115">
        <v>42</v>
      </c>
      <c r="D194" s="116">
        <v>7.6923076923076872E-2</v>
      </c>
      <c r="E194" s="115">
        <v>4</v>
      </c>
      <c r="F194" s="116">
        <f t="shared" si="8"/>
        <v>-0.90476190476190477</v>
      </c>
      <c r="G194" s="115">
        <v>71</v>
      </c>
      <c r="H194" s="116">
        <f t="shared" si="8"/>
        <v>16.75</v>
      </c>
      <c r="I194" s="115">
        <v>12</v>
      </c>
      <c r="J194" s="116">
        <f t="shared" si="8"/>
        <v>-0.83098591549295775</v>
      </c>
      <c r="K194" s="115">
        <v>75</v>
      </c>
      <c r="L194" s="116">
        <f t="shared" si="8"/>
        <v>5.25</v>
      </c>
      <c r="M194" s="115">
        <v>87</v>
      </c>
      <c r="N194" s="116">
        <v>0.15999999999999992</v>
      </c>
      <c r="O194" s="116">
        <v>1.0714285714285716</v>
      </c>
    </row>
    <row r="195" spans="2:16" x14ac:dyDescent="0.25">
      <c r="B195" s="114" t="s">
        <v>91</v>
      </c>
      <c r="C195" s="115">
        <v>73</v>
      </c>
      <c r="D195" s="116">
        <v>0.55319148936170204</v>
      </c>
      <c r="E195" s="115">
        <v>4</v>
      </c>
      <c r="F195" s="116">
        <f t="shared" si="8"/>
        <v>-0.9452054794520548</v>
      </c>
      <c r="G195" s="115">
        <v>133</v>
      </c>
      <c r="H195" s="116">
        <f t="shared" si="8"/>
        <v>32.25</v>
      </c>
      <c r="I195" s="115">
        <v>44</v>
      </c>
      <c r="J195" s="116">
        <f t="shared" si="8"/>
        <v>-0.66917293233082709</v>
      </c>
      <c r="K195" s="115">
        <v>69</v>
      </c>
      <c r="L195" s="116">
        <f t="shared" si="8"/>
        <v>0.56818181818181812</v>
      </c>
      <c r="M195" s="115">
        <v>98</v>
      </c>
      <c r="N195" s="116">
        <v>0.42028985507246386</v>
      </c>
      <c r="O195" s="116">
        <v>0.34246575342465757</v>
      </c>
    </row>
    <row r="196" spans="2:16" x14ac:dyDescent="0.25">
      <c r="B196" s="114" t="s">
        <v>93</v>
      </c>
      <c r="C196" s="115">
        <v>25</v>
      </c>
      <c r="D196" s="116">
        <v>-0.57627118644067798</v>
      </c>
      <c r="E196" s="115">
        <v>6</v>
      </c>
      <c r="F196" s="116">
        <f t="shared" si="8"/>
        <v>-0.76</v>
      </c>
      <c r="G196" s="115">
        <v>53</v>
      </c>
      <c r="H196" s="116">
        <f t="shared" si="8"/>
        <v>7.8333333333333339</v>
      </c>
      <c r="I196" s="115">
        <v>63</v>
      </c>
      <c r="J196" s="116">
        <f t="shared" si="8"/>
        <v>0.18867924528301883</v>
      </c>
      <c r="K196" s="115">
        <v>92</v>
      </c>
      <c r="L196" s="116">
        <f t="shared" si="8"/>
        <v>0.46031746031746024</v>
      </c>
      <c r="M196" s="115"/>
      <c r="N196" s="116"/>
      <c r="O196" s="116"/>
    </row>
    <row r="197" spans="2:16" ht="15.75" x14ac:dyDescent="0.25">
      <c r="B197" s="117" t="s">
        <v>30</v>
      </c>
      <c r="C197" s="118">
        <v>686</v>
      </c>
      <c r="D197" s="119">
        <v>0.11183144246353316</v>
      </c>
      <c r="E197" s="118">
        <v>229</v>
      </c>
      <c r="F197" s="119">
        <f t="shared" si="8"/>
        <v>-0.66618075801749277</v>
      </c>
      <c r="G197" s="118">
        <v>476</v>
      </c>
      <c r="H197" s="119">
        <f t="shared" si="8"/>
        <v>1.0786026200873362</v>
      </c>
      <c r="I197" s="118">
        <v>657</v>
      </c>
      <c r="J197" s="119">
        <f t="shared" si="8"/>
        <v>0.38025210084033612</v>
      </c>
      <c r="K197" s="118">
        <v>709</v>
      </c>
      <c r="L197" s="119">
        <f t="shared" si="8"/>
        <v>7.9147640791476404E-2</v>
      </c>
      <c r="M197" s="118">
        <v>691</v>
      </c>
      <c r="N197" s="119">
        <v>0.11993517017828204</v>
      </c>
      <c r="O197" s="119">
        <v>4.5385779122541603E-2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63" t="s">
        <v>238</v>
      </c>
      <c r="C202" s="263"/>
      <c r="D202" s="263"/>
      <c r="E202" s="263"/>
      <c r="F202" s="263"/>
      <c r="G202" s="263"/>
      <c r="H202" s="263"/>
      <c r="I202" s="263"/>
      <c r="J202" s="263"/>
      <c r="K202" s="263"/>
      <c r="L202" s="263"/>
      <c r="M202" s="263"/>
      <c r="N202" s="263"/>
      <c r="O202" s="263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88" t="s">
        <v>123</v>
      </c>
      <c r="D204" s="289"/>
      <c r="E204" s="289"/>
      <c r="F204" s="289"/>
      <c r="G204" s="289"/>
      <c r="H204" s="289"/>
      <c r="I204" s="289"/>
      <c r="J204" s="289"/>
      <c r="K204" s="289"/>
      <c r="L204" s="289"/>
      <c r="M204" s="289"/>
      <c r="N204" s="289"/>
      <c r="O204" s="290"/>
    </row>
    <row r="205" spans="2:16" ht="22.5" thickTop="1" thickBot="1" x14ac:dyDescent="0.3">
      <c r="B205" s="109"/>
      <c r="C205" s="291">
        <f>2019</f>
        <v>2019</v>
      </c>
      <c r="D205" s="292"/>
      <c r="E205" s="293">
        <v>2020</v>
      </c>
      <c r="F205" s="292"/>
      <c r="G205" s="293">
        <v>2021</v>
      </c>
      <c r="H205" s="292"/>
      <c r="I205" s="293">
        <v>2022</v>
      </c>
      <c r="J205" s="292"/>
      <c r="K205" s="293">
        <v>2023</v>
      </c>
      <c r="L205" s="292"/>
      <c r="M205" s="293">
        <v>2024</v>
      </c>
      <c r="N205" s="294"/>
      <c r="O205" s="295"/>
    </row>
    <row r="206" spans="2:16" ht="16.5" thickTop="1" thickBot="1" x14ac:dyDescent="0.3">
      <c r="B206" s="85"/>
      <c r="C206" s="111" t="s">
        <v>69</v>
      </c>
      <c r="D206" s="112" t="str">
        <f>CONCATENATE("var ",RIGHT(2019,2),"/",RIGHT(2018,2))</f>
        <v>var 19/18</v>
      </c>
      <c r="E206" s="113" t="s">
        <v>69</v>
      </c>
      <c r="F206" s="112" t="str">
        <f>CONCATENATE("var ",RIGHT(E205,2),"/",RIGHT(E205-1,2))</f>
        <v>var 20/19</v>
      </c>
      <c r="G206" s="113" t="s">
        <v>69</v>
      </c>
      <c r="H206" s="112" t="str">
        <f>CONCATENATE("var ",RIGHT(G205,2),"/",RIGHT(G205-1,2))</f>
        <v>var 21/20</v>
      </c>
      <c r="I206" s="113" t="s">
        <v>69</v>
      </c>
      <c r="J206" s="112" t="str">
        <f>CONCATENATE("var ",RIGHT(I205,2),"/",RIGHT(I205-1,2))</f>
        <v>var 22/21</v>
      </c>
      <c r="K206" s="113" t="s">
        <v>69</v>
      </c>
      <c r="L206" s="112" t="str">
        <f>CONCATENATE("var ",RIGHT(K205,2),"/",RIGHT(K205-1,2))</f>
        <v>var 23/22</v>
      </c>
      <c r="M206" s="113" t="s">
        <v>69</v>
      </c>
      <c r="N206" s="112" t="s">
        <v>263</v>
      </c>
      <c r="O206" s="112" t="s">
        <v>264</v>
      </c>
    </row>
    <row r="207" spans="2:16" x14ac:dyDescent="0.25">
      <c r="B207" s="114" t="s">
        <v>71</v>
      </c>
      <c r="C207" s="115">
        <v>144</v>
      </c>
      <c r="D207" s="116">
        <v>0.94594594594594605</v>
      </c>
      <c r="E207" s="115">
        <v>86</v>
      </c>
      <c r="F207" s="116">
        <f t="shared" ref="F207:L219" si="9">IFERROR(E207/C207-1,"-")</f>
        <v>-0.40277777777777779</v>
      </c>
      <c r="G207" s="115">
        <v>14</v>
      </c>
      <c r="H207" s="116">
        <f t="shared" si="9"/>
        <v>-0.83720930232558133</v>
      </c>
      <c r="I207" s="115">
        <v>98</v>
      </c>
      <c r="J207" s="116">
        <f t="shared" si="9"/>
        <v>6</v>
      </c>
      <c r="K207" s="115">
        <v>80</v>
      </c>
      <c r="L207" s="116">
        <f t="shared" si="9"/>
        <v>-0.18367346938775508</v>
      </c>
      <c r="M207" s="115">
        <v>132</v>
      </c>
      <c r="N207" s="116">
        <v>0.64999999999999991</v>
      </c>
      <c r="O207" s="116">
        <v>-8.333333333333337E-2</v>
      </c>
    </row>
    <row r="208" spans="2:16" x14ac:dyDescent="0.25">
      <c r="B208" s="114" t="s">
        <v>73</v>
      </c>
      <c r="C208" s="115">
        <v>61</v>
      </c>
      <c r="D208" s="116">
        <v>-0.22784810126582278</v>
      </c>
      <c r="E208" s="115">
        <v>127</v>
      </c>
      <c r="F208" s="116">
        <f t="shared" si="9"/>
        <v>1.081967213114754</v>
      </c>
      <c r="G208" s="115">
        <v>3</v>
      </c>
      <c r="H208" s="116">
        <f t="shared" si="9"/>
        <v>-0.97637795275590555</v>
      </c>
      <c r="I208" s="115">
        <v>109</v>
      </c>
      <c r="J208" s="116">
        <f t="shared" si="9"/>
        <v>35.333333333333336</v>
      </c>
      <c r="K208" s="115">
        <v>75</v>
      </c>
      <c r="L208" s="116">
        <f t="shared" si="9"/>
        <v>-0.31192660550458717</v>
      </c>
      <c r="M208" s="115">
        <v>156</v>
      </c>
      <c r="N208" s="116">
        <v>1.08</v>
      </c>
      <c r="O208" s="116">
        <v>1.557377049180328</v>
      </c>
    </row>
    <row r="209" spans="2:16" x14ac:dyDescent="0.25">
      <c r="B209" s="114" t="s">
        <v>75</v>
      </c>
      <c r="C209" s="115">
        <v>97</v>
      </c>
      <c r="D209" s="116">
        <v>0.64406779661016955</v>
      </c>
      <c r="E209" s="115">
        <v>5</v>
      </c>
      <c r="F209" s="116">
        <f t="shared" si="9"/>
        <v>-0.94845360824742264</v>
      </c>
      <c r="G209" s="115">
        <v>7</v>
      </c>
      <c r="H209" s="116">
        <f t="shared" si="9"/>
        <v>0.39999999999999991</v>
      </c>
      <c r="I209" s="115">
        <v>66</v>
      </c>
      <c r="J209" s="116">
        <f t="shared" si="9"/>
        <v>8.4285714285714288</v>
      </c>
      <c r="K209" s="115">
        <v>92</v>
      </c>
      <c r="L209" s="116">
        <f t="shared" si="9"/>
        <v>0.39393939393939403</v>
      </c>
      <c r="M209" s="115">
        <v>133</v>
      </c>
      <c r="N209" s="116">
        <v>0.44565217391304346</v>
      </c>
      <c r="O209" s="116">
        <v>0.37113402061855671</v>
      </c>
    </row>
    <row r="210" spans="2:16" x14ac:dyDescent="0.25">
      <c r="B210" s="114" t="s">
        <v>77</v>
      </c>
      <c r="C210" s="115">
        <v>52</v>
      </c>
      <c r="D210" s="116">
        <v>0.20930232558139528</v>
      </c>
      <c r="E210" s="115">
        <v>0</v>
      </c>
      <c r="F210" s="116">
        <f t="shared" si="9"/>
        <v>-1</v>
      </c>
      <c r="G210" s="115">
        <v>9</v>
      </c>
      <c r="H210" s="116" t="str">
        <f t="shared" si="9"/>
        <v>-</v>
      </c>
      <c r="I210" s="115">
        <v>50</v>
      </c>
      <c r="J210" s="116">
        <f t="shared" si="9"/>
        <v>4.5555555555555554</v>
      </c>
      <c r="K210" s="115">
        <v>61</v>
      </c>
      <c r="L210" s="116">
        <f t="shared" si="9"/>
        <v>0.21999999999999997</v>
      </c>
      <c r="M210" s="115">
        <v>104</v>
      </c>
      <c r="N210" s="116">
        <v>0.70491803278688514</v>
      </c>
      <c r="O210" s="116">
        <v>1</v>
      </c>
    </row>
    <row r="211" spans="2:16" x14ac:dyDescent="0.25">
      <c r="B211" s="114" t="s">
        <v>79</v>
      </c>
      <c r="C211" s="115">
        <v>44</v>
      </c>
      <c r="D211" s="116">
        <v>0.18918918918918926</v>
      </c>
      <c r="E211" s="115">
        <v>0</v>
      </c>
      <c r="F211" s="116">
        <f t="shared" si="9"/>
        <v>-1</v>
      </c>
      <c r="G211" s="115">
        <v>22</v>
      </c>
      <c r="H211" s="116" t="str">
        <f t="shared" si="9"/>
        <v>-</v>
      </c>
      <c r="I211" s="115">
        <v>52</v>
      </c>
      <c r="J211" s="116">
        <f t="shared" si="9"/>
        <v>1.3636363636363638</v>
      </c>
      <c r="K211" s="115">
        <v>23</v>
      </c>
      <c r="L211" s="116">
        <f t="shared" si="9"/>
        <v>-0.55769230769230771</v>
      </c>
      <c r="M211" s="115">
        <v>12</v>
      </c>
      <c r="N211" s="116">
        <v>-0.47826086956521741</v>
      </c>
      <c r="O211" s="116">
        <v>-0.72727272727272729</v>
      </c>
    </row>
    <row r="212" spans="2:16" x14ac:dyDescent="0.25">
      <c r="B212" s="114" t="s">
        <v>81</v>
      </c>
      <c r="C212" s="115">
        <v>38</v>
      </c>
      <c r="D212" s="116">
        <v>-0.11627906976744184</v>
      </c>
      <c r="E212" s="115">
        <v>0</v>
      </c>
      <c r="F212" s="116">
        <f t="shared" si="9"/>
        <v>-1</v>
      </c>
      <c r="G212" s="115">
        <v>24</v>
      </c>
      <c r="H212" s="116" t="str">
        <f t="shared" si="9"/>
        <v>-</v>
      </c>
      <c r="I212" s="115">
        <v>45</v>
      </c>
      <c r="J212" s="116">
        <f t="shared" si="9"/>
        <v>0.875</v>
      </c>
      <c r="K212" s="115">
        <v>30</v>
      </c>
      <c r="L212" s="116">
        <f t="shared" si="9"/>
        <v>-0.33333333333333337</v>
      </c>
      <c r="M212" s="115">
        <v>13</v>
      </c>
      <c r="N212" s="116">
        <v>-0.56666666666666665</v>
      </c>
      <c r="O212" s="116">
        <v>-0.65789473684210531</v>
      </c>
    </row>
    <row r="213" spans="2:16" x14ac:dyDescent="0.25">
      <c r="B213" s="114" t="s">
        <v>83</v>
      </c>
      <c r="C213" s="115">
        <v>43</v>
      </c>
      <c r="D213" s="116">
        <v>-8.5106382978723416E-2</v>
      </c>
      <c r="E213" s="115">
        <v>0</v>
      </c>
      <c r="F213" s="116">
        <f t="shared" si="9"/>
        <v>-1</v>
      </c>
      <c r="G213" s="115">
        <v>30</v>
      </c>
      <c r="H213" s="116" t="str">
        <f t="shared" si="9"/>
        <v>-</v>
      </c>
      <c r="I213" s="115">
        <v>71</v>
      </c>
      <c r="J213" s="116">
        <f t="shared" si="9"/>
        <v>1.3666666666666667</v>
      </c>
      <c r="K213" s="115">
        <v>39</v>
      </c>
      <c r="L213" s="116">
        <f t="shared" si="9"/>
        <v>-0.45070422535211263</v>
      </c>
      <c r="M213" s="115">
        <v>41</v>
      </c>
      <c r="N213" s="116">
        <v>5.1282051282051322E-2</v>
      </c>
      <c r="O213" s="116">
        <v>-4.6511627906976716E-2</v>
      </c>
    </row>
    <row r="214" spans="2:16" x14ac:dyDescent="0.25">
      <c r="B214" s="114" t="s">
        <v>85</v>
      </c>
      <c r="C214" s="115">
        <v>64</v>
      </c>
      <c r="D214" s="116">
        <v>0.10344827586206895</v>
      </c>
      <c r="E214" s="115">
        <v>25</v>
      </c>
      <c r="F214" s="116">
        <f t="shared" si="9"/>
        <v>-0.609375</v>
      </c>
      <c r="G214" s="115">
        <v>39</v>
      </c>
      <c r="H214" s="116">
        <f t="shared" si="9"/>
        <v>0.56000000000000005</v>
      </c>
      <c r="I214" s="115">
        <v>67</v>
      </c>
      <c r="J214" s="116">
        <f t="shared" si="9"/>
        <v>0.71794871794871784</v>
      </c>
      <c r="K214" s="115">
        <v>25</v>
      </c>
      <c r="L214" s="116">
        <f t="shared" si="9"/>
        <v>-0.62686567164179108</v>
      </c>
      <c r="M214" s="115">
        <v>103</v>
      </c>
      <c r="N214" s="116">
        <v>3.12</v>
      </c>
      <c r="O214" s="116">
        <v>0.609375</v>
      </c>
    </row>
    <row r="215" spans="2:16" x14ac:dyDescent="0.25">
      <c r="B215" s="114" t="s">
        <v>87</v>
      </c>
      <c r="C215" s="115">
        <v>39</v>
      </c>
      <c r="D215" s="116">
        <v>0.18181818181818188</v>
      </c>
      <c r="E215" s="115">
        <v>0</v>
      </c>
      <c r="F215" s="116">
        <f t="shared" si="9"/>
        <v>-1</v>
      </c>
      <c r="G215" s="115">
        <v>48</v>
      </c>
      <c r="H215" s="116" t="str">
        <f t="shared" si="9"/>
        <v>-</v>
      </c>
      <c r="I215" s="115">
        <v>47</v>
      </c>
      <c r="J215" s="116">
        <f t="shared" si="9"/>
        <v>-2.083333333333337E-2</v>
      </c>
      <c r="K215" s="115">
        <v>36</v>
      </c>
      <c r="L215" s="116">
        <f t="shared" si="9"/>
        <v>-0.23404255319148937</v>
      </c>
      <c r="M215" s="115">
        <v>77</v>
      </c>
      <c r="N215" s="116">
        <v>1.1388888888888888</v>
      </c>
      <c r="O215" s="116">
        <v>0.97435897435897445</v>
      </c>
    </row>
    <row r="216" spans="2:16" x14ac:dyDescent="0.25">
      <c r="B216" s="114" t="s">
        <v>89</v>
      </c>
      <c r="C216" s="115">
        <v>58</v>
      </c>
      <c r="D216" s="116">
        <v>-0.37634408602150538</v>
      </c>
      <c r="E216" s="115">
        <v>4</v>
      </c>
      <c r="F216" s="116">
        <f t="shared" si="9"/>
        <v>-0.93103448275862066</v>
      </c>
      <c r="G216" s="115">
        <v>55</v>
      </c>
      <c r="H216" s="116">
        <f t="shared" si="9"/>
        <v>12.75</v>
      </c>
      <c r="I216" s="115">
        <v>106</v>
      </c>
      <c r="J216" s="116">
        <f t="shared" si="9"/>
        <v>0.92727272727272725</v>
      </c>
      <c r="K216" s="115">
        <v>135</v>
      </c>
      <c r="L216" s="116">
        <f t="shared" si="9"/>
        <v>0.27358490566037741</v>
      </c>
      <c r="M216" s="115">
        <v>99</v>
      </c>
      <c r="N216" s="116">
        <v>-0.26666666666666672</v>
      </c>
      <c r="O216" s="116">
        <v>0.7068965517241379</v>
      </c>
    </row>
    <row r="217" spans="2:16" x14ac:dyDescent="0.25">
      <c r="B217" s="114" t="s">
        <v>91</v>
      </c>
      <c r="C217" s="115">
        <v>45</v>
      </c>
      <c r="D217" s="116">
        <v>2.2727272727272707E-2</v>
      </c>
      <c r="E217" s="115">
        <v>2</v>
      </c>
      <c r="F217" s="116">
        <f t="shared" si="9"/>
        <v>-0.9555555555555556</v>
      </c>
      <c r="G217" s="115">
        <v>62</v>
      </c>
      <c r="H217" s="116">
        <f t="shared" si="9"/>
        <v>30</v>
      </c>
      <c r="I217" s="115">
        <v>95</v>
      </c>
      <c r="J217" s="116">
        <f t="shared" si="9"/>
        <v>0.532258064516129</v>
      </c>
      <c r="K217" s="115">
        <v>145</v>
      </c>
      <c r="L217" s="116">
        <f t="shared" si="9"/>
        <v>0.52631578947368429</v>
      </c>
      <c r="M217" s="115">
        <v>110</v>
      </c>
      <c r="N217" s="116">
        <v>-0.24137931034482762</v>
      </c>
      <c r="O217" s="116">
        <v>1.4444444444444446</v>
      </c>
    </row>
    <row r="218" spans="2:16" x14ac:dyDescent="0.25">
      <c r="B218" s="114" t="s">
        <v>93</v>
      </c>
      <c r="C218" s="115">
        <v>46</v>
      </c>
      <c r="D218" s="116">
        <v>-0.13207547169811318</v>
      </c>
      <c r="E218" s="115">
        <v>23</v>
      </c>
      <c r="F218" s="116">
        <f t="shared" si="9"/>
        <v>-0.5</v>
      </c>
      <c r="G218" s="115">
        <v>64</v>
      </c>
      <c r="H218" s="116">
        <f t="shared" si="9"/>
        <v>1.7826086956521738</v>
      </c>
      <c r="I218" s="115">
        <v>62</v>
      </c>
      <c r="J218" s="116">
        <f t="shared" si="9"/>
        <v>-3.125E-2</v>
      </c>
      <c r="K218" s="115">
        <v>91</v>
      </c>
      <c r="L218" s="116">
        <f t="shared" si="9"/>
        <v>0.467741935483871</v>
      </c>
      <c r="M218" s="115"/>
      <c r="N218" s="116"/>
      <c r="O218" s="116"/>
    </row>
    <row r="219" spans="2:16" ht="15.75" x14ac:dyDescent="0.25">
      <c r="B219" s="117" t="s">
        <v>30</v>
      </c>
      <c r="C219" s="118">
        <v>731</v>
      </c>
      <c r="D219" s="119">
        <v>0.10256410256410264</v>
      </c>
      <c r="E219" s="118">
        <v>284</v>
      </c>
      <c r="F219" s="119">
        <f t="shared" si="9"/>
        <v>-0.61149110807113538</v>
      </c>
      <c r="G219" s="118">
        <v>377</v>
      </c>
      <c r="H219" s="119">
        <f t="shared" si="9"/>
        <v>0.32746478873239426</v>
      </c>
      <c r="I219" s="118">
        <v>868</v>
      </c>
      <c r="J219" s="119">
        <f t="shared" si="9"/>
        <v>1.3023872679045092</v>
      </c>
      <c r="K219" s="118">
        <v>832</v>
      </c>
      <c r="L219" s="119">
        <f t="shared" si="9"/>
        <v>-4.1474654377880227E-2</v>
      </c>
      <c r="M219" s="118">
        <v>980</v>
      </c>
      <c r="N219" s="119">
        <v>0.32253711201079627</v>
      </c>
      <c r="O219" s="119">
        <v>0.43065693430656937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63" t="s">
        <v>237</v>
      </c>
      <c r="C224" s="263"/>
      <c r="D224" s="263"/>
      <c r="E224" s="263"/>
      <c r="F224" s="263"/>
      <c r="G224" s="263"/>
      <c r="H224" s="263"/>
      <c r="I224" s="263"/>
      <c r="J224" s="263"/>
      <c r="K224" s="263"/>
      <c r="L224" s="263"/>
      <c r="M224" s="263"/>
      <c r="N224" s="263"/>
      <c r="O224" s="263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88" t="s">
        <v>119</v>
      </c>
      <c r="D226" s="289"/>
      <c r="E226" s="289"/>
      <c r="F226" s="289"/>
      <c r="G226" s="289"/>
      <c r="H226" s="289"/>
      <c r="I226" s="289"/>
      <c r="J226" s="289"/>
      <c r="K226" s="289"/>
      <c r="L226" s="289"/>
      <c r="M226" s="289"/>
      <c r="N226" s="289"/>
      <c r="O226" s="290"/>
    </row>
    <row r="227" spans="2:16" ht="22.5" thickTop="1" thickBot="1" x14ac:dyDescent="0.3">
      <c r="B227" s="109"/>
      <c r="C227" s="291">
        <f>2019</f>
        <v>2019</v>
      </c>
      <c r="D227" s="292"/>
      <c r="E227" s="293">
        <v>2020</v>
      </c>
      <c r="F227" s="292"/>
      <c r="G227" s="293">
        <v>2021</v>
      </c>
      <c r="H227" s="292"/>
      <c r="I227" s="293">
        <v>2022</v>
      </c>
      <c r="J227" s="292"/>
      <c r="K227" s="293">
        <v>2023</v>
      </c>
      <c r="L227" s="292"/>
      <c r="M227" s="293">
        <v>2024</v>
      </c>
      <c r="N227" s="294"/>
      <c r="O227" s="295"/>
    </row>
    <row r="228" spans="2:16" ht="16.5" thickTop="1" thickBot="1" x14ac:dyDescent="0.3">
      <c r="B228" s="85"/>
      <c r="C228" s="111" t="s">
        <v>69</v>
      </c>
      <c r="D228" s="112" t="str">
        <f>CONCATENATE("var ",RIGHT(2019,2),"/",RIGHT(2018,2))</f>
        <v>var 19/18</v>
      </c>
      <c r="E228" s="113" t="s">
        <v>69</v>
      </c>
      <c r="F228" s="112" t="str">
        <f>CONCATENATE("var ",RIGHT(E227,2),"/",RIGHT(E227-1,2))</f>
        <v>var 20/19</v>
      </c>
      <c r="G228" s="113" t="s">
        <v>69</v>
      </c>
      <c r="H228" s="112" t="str">
        <f>CONCATENATE("var ",RIGHT(G227,2),"/",RIGHT(G227-1,2))</f>
        <v>var 21/20</v>
      </c>
      <c r="I228" s="113" t="s">
        <v>69</v>
      </c>
      <c r="J228" s="112" t="str">
        <f>CONCATENATE("var ",RIGHT(I227,2),"/",RIGHT(I227-1,2))</f>
        <v>var 22/21</v>
      </c>
      <c r="K228" s="113" t="s">
        <v>69</v>
      </c>
      <c r="L228" s="112" t="str">
        <f>CONCATENATE("var ",RIGHT(K227,2),"/",RIGHT(K227-1,2))</f>
        <v>var 23/22</v>
      </c>
      <c r="M228" s="113" t="s">
        <v>69</v>
      </c>
      <c r="N228" s="112" t="s">
        <v>263</v>
      </c>
      <c r="O228" s="112" t="s">
        <v>264</v>
      </c>
    </row>
    <row r="229" spans="2:16" x14ac:dyDescent="0.25">
      <c r="B229" s="114" t="s">
        <v>71</v>
      </c>
      <c r="C229" s="115">
        <v>91</v>
      </c>
      <c r="D229" s="116">
        <v>9.6385542168674787E-2</v>
      </c>
      <c r="E229" s="115">
        <v>70</v>
      </c>
      <c r="F229" s="116">
        <f t="shared" ref="F229:L241" si="10">IFERROR(E229/C229-1,"-")</f>
        <v>-0.23076923076923073</v>
      </c>
      <c r="G229" s="115">
        <v>18</v>
      </c>
      <c r="H229" s="116">
        <f t="shared" si="10"/>
        <v>-0.74285714285714288</v>
      </c>
      <c r="I229" s="115">
        <v>89</v>
      </c>
      <c r="J229" s="116">
        <f t="shared" si="10"/>
        <v>3.9444444444444446</v>
      </c>
      <c r="K229" s="115">
        <v>76</v>
      </c>
      <c r="L229" s="116">
        <f t="shared" si="10"/>
        <v>-0.1460674157303371</v>
      </c>
      <c r="M229" s="115">
        <v>165</v>
      </c>
      <c r="N229" s="116">
        <v>1.1710526315789473</v>
      </c>
      <c r="O229" s="116">
        <v>0.81318681318681318</v>
      </c>
    </row>
    <row r="230" spans="2:16" x14ac:dyDescent="0.25">
      <c r="B230" s="114" t="s">
        <v>73</v>
      </c>
      <c r="C230" s="115">
        <v>113</v>
      </c>
      <c r="D230" s="116">
        <v>1.3541666666666665</v>
      </c>
      <c r="E230" s="115">
        <v>104</v>
      </c>
      <c r="F230" s="116">
        <f t="shared" si="10"/>
        <v>-7.9646017699115057E-2</v>
      </c>
      <c r="G230" s="115">
        <v>3</v>
      </c>
      <c r="H230" s="116">
        <f t="shared" si="10"/>
        <v>-0.97115384615384615</v>
      </c>
      <c r="I230" s="115">
        <v>106</v>
      </c>
      <c r="J230" s="116">
        <f t="shared" si="10"/>
        <v>34.333333333333336</v>
      </c>
      <c r="K230" s="115">
        <v>66</v>
      </c>
      <c r="L230" s="116">
        <f t="shared" si="10"/>
        <v>-0.37735849056603776</v>
      </c>
      <c r="M230" s="115">
        <v>88</v>
      </c>
      <c r="N230" s="116">
        <v>0.33333333333333326</v>
      </c>
      <c r="O230" s="116">
        <v>-0.22123893805309736</v>
      </c>
    </row>
    <row r="231" spans="2:16" x14ac:dyDescent="0.25">
      <c r="B231" s="114" t="s">
        <v>75</v>
      </c>
      <c r="C231" s="115">
        <v>77</v>
      </c>
      <c r="D231" s="116">
        <v>0.28333333333333344</v>
      </c>
      <c r="E231" s="115">
        <v>13</v>
      </c>
      <c r="F231" s="116">
        <f t="shared" si="10"/>
        <v>-0.83116883116883122</v>
      </c>
      <c r="G231" s="115">
        <v>17</v>
      </c>
      <c r="H231" s="116">
        <f t="shared" si="10"/>
        <v>0.30769230769230771</v>
      </c>
      <c r="I231" s="115">
        <v>58</v>
      </c>
      <c r="J231" s="116">
        <f t="shared" si="10"/>
        <v>2.4117647058823528</v>
      </c>
      <c r="K231" s="115">
        <v>95</v>
      </c>
      <c r="L231" s="116">
        <f t="shared" si="10"/>
        <v>0.63793103448275867</v>
      </c>
      <c r="M231" s="115">
        <v>82</v>
      </c>
      <c r="N231" s="116">
        <v>-0.13684210526315788</v>
      </c>
      <c r="O231" s="116">
        <v>6.4935064935064846E-2</v>
      </c>
    </row>
    <row r="232" spans="2:16" x14ac:dyDescent="0.25">
      <c r="B232" s="114" t="s">
        <v>77</v>
      </c>
      <c r="C232" s="115">
        <v>71</v>
      </c>
      <c r="D232" s="116">
        <v>1.9583333333333335</v>
      </c>
      <c r="E232" s="115">
        <v>0</v>
      </c>
      <c r="F232" s="116">
        <f t="shared" si="10"/>
        <v>-1</v>
      </c>
      <c r="G232" s="115">
        <v>9</v>
      </c>
      <c r="H232" s="116" t="str">
        <f t="shared" si="10"/>
        <v>-</v>
      </c>
      <c r="I232" s="115">
        <v>71</v>
      </c>
      <c r="J232" s="116">
        <f t="shared" si="10"/>
        <v>6.8888888888888893</v>
      </c>
      <c r="K232" s="115">
        <v>67</v>
      </c>
      <c r="L232" s="116">
        <f t="shared" si="10"/>
        <v>-5.633802816901412E-2</v>
      </c>
      <c r="M232" s="115">
        <v>45</v>
      </c>
      <c r="N232" s="116">
        <v>-0.32835820895522383</v>
      </c>
      <c r="O232" s="116">
        <v>-0.36619718309859151</v>
      </c>
    </row>
    <row r="233" spans="2:16" x14ac:dyDescent="0.25">
      <c r="B233" s="114" t="s">
        <v>79</v>
      </c>
      <c r="C233" s="115">
        <v>62</v>
      </c>
      <c r="D233" s="116">
        <v>0.82352941176470584</v>
      </c>
      <c r="E233" s="115">
        <v>0</v>
      </c>
      <c r="F233" s="116">
        <f t="shared" si="10"/>
        <v>-1</v>
      </c>
      <c r="G233" s="115">
        <v>33</v>
      </c>
      <c r="H233" s="116" t="str">
        <f t="shared" si="10"/>
        <v>-</v>
      </c>
      <c r="I233" s="115">
        <v>20</v>
      </c>
      <c r="J233" s="116">
        <f t="shared" si="10"/>
        <v>-0.39393939393939392</v>
      </c>
      <c r="K233" s="115">
        <v>41</v>
      </c>
      <c r="L233" s="116">
        <f t="shared" si="10"/>
        <v>1.0499999999999998</v>
      </c>
      <c r="M233" s="115">
        <v>7</v>
      </c>
      <c r="N233" s="116">
        <v>-0.82926829268292679</v>
      </c>
      <c r="O233" s="116">
        <v>-0.88709677419354838</v>
      </c>
    </row>
    <row r="234" spans="2:16" x14ac:dyDescent="0.25">
      <c r="B234" s="114" t="s">
        <v>81</v>
      </c>
      <c r="C234" s="115">
        <v>45</v>
      </c>
      <c r="D234" s="116">
        <v>-0.31818181818181823</v>
      </c>
      <c r="E234" s="115">
        <v>0</v>
      </c>
      <c r="F234" s="116">
        <f t="shared" si="10"/>
        <v>-1</v>
      </c>
      <c r="G234" s="115">
        <v>27</v>
      </c>
      <c r="H234" s="116" t="str">
        <f t="shared" si="10"/>
        <v>-</v>
      </c>
      <c r="I234" s="115">
        <v>41</v>
      </c>
      <c r="J234" s="116">
        <f t="shared" si="10"/>
        <v>0.5185185185185186</v>
      </c>
      <c r="K234" s="115">
        <v>29</v>
      </c>
      <c r="L234" s="116">
        <f t="shared" si="10"/>
        <v>-0.29268292682926833</v>
      </c>
      <c r="M234" s="115">
        <v>7</v>
      </c>
      <c r="N234" s="116">
        <v>-0.75862068965517238</v>
      </c>
      <c r="O234" s="116">
        <v>-0.84444444444444444</v>
      </c>
    </row>
    <row r="235" spans="2:16" x14ac:dyDescent="0.25">
      <c r="B235" s="114" t="s">
        <v>83</v>
      </c>
      <c r="C235" s="115">
        <v>22</v>
      </c>
      <c r="D235" s="116">
        <v>-0.56000000000000005</v>
      </c>
      <c r="E235" s="115">
        <v>0</v>
      </c>
      <c r="F235" s="116">
        <f t="shared" si="10"/>
        <v>-1</v>
      </c>
      <c r="G235" s="115">
        <v>57</v>
      </c>
      <c r="H235" s="116" t="str">
        <f t="shared" si="10"/>
        <v>-</v>
      </c>
      <c r="I235" s="115">
        <v>51</v>
      </c>
      <c r="J235" s="116">
        <f t="shared" si="10"/>
        <v>-0.10526315789473684</v>
      </c>
      <c r="K235" s="115">
        <v>24</v>
      </c>
      <c r="L235" s="116">
        <f t="shared" si="10"/>
        <v>-0.52941176470588236</v>
      </c>
      <c r="M235" s="115">
        <v>5</v>
      </c>
      <c r="N235" s="116">
        <v>-0.79166666666666663</v>
      </c>
      <c r="O235" s="116">
        <v>-0.77272727272727271</v>
      </c>
    </row>
    <row r="236" spans="2:16" x14ac:dyDescent="0.25">
      <c r="B236" s="114" t="s">
        <v>85</v>
      </c>
      <c r="C236" s="115">
        <v>26</v>
      </c>
      <c r="D236" s="116">
        <v>-0.48</v>
      </c>
      <c r="E236" s="115">
        <v>16</v>
      </c>
      <c r="F236" s="116">
        <f t="shared" si="10"/>
        <v>-0.38461538461538458</v>
      </c>
      <c r="G236" s="115">
        <v>34</v>
      </c>
      <c r="H236" s="116">
        <f t="shared" si="10"/>
        <v>1.125</v>
      </c>
      <c r="I236" s="115">
        <v>48</v>
      </c>
      <c r="J236" s="116">
        <f t="shared" si="10"/>
        <v>0.41176470588235303</v>
      </c>
      <c r="K236" s="115">
        <v>57</v>
      </c>
      <c r="L236" s="116">
        <f t="shared" si="10"/>
        <v>0.1875</v>
      </c>
      <c r="M236" s="115">
        <v>40</v>
      </c>
      <c r="N236" s="116">
        <v>-0.29824561403508776</v>
      </c>
      <c r="O236" s="116">
        <v>0.53846153846153855</v>
      </c>
    </row>
    <row r="237" spans="2:16" x14ac:dyDescent="0.25">
      <c r="B237" s="114" t="s">
        <v>87</v>
      </c>
      <c r="C237" s="115">
        <v>39</v>
      </c>
      <c r="D237" s="116">
        <v>-0.31578947368421051</v>
      </c>
      <c r="E237" s="115">
        <v>10</v>
      </c>
      <c r="F237" s="116">
        <f t="shared" si="10"/>
        <v>-0.74358974358974361</v>
      </c>
      <c r="G237" s="115">
        <v>21</v>
      </c>
      <c r="H237" s="116">
        <f t="shared" si="10"/>
        <v>1.1000000000000001</v>
      </c>
      <c r="I237" s="115">
        <v>54</v>
      </c>
      <c r="J237" s="116">
        <f t="shared" si="10"/>
        <v>1.5714285714285716</v>
      </c>
      <c r="K237" s="115">
        <v>18</v>
      </c>
      <c r="L237" s="116">
        <f t="shared" si="10"/>
        <v>-0.66666666666666674</v>
      </c>
      <c r="M237" s="115">
        <v>67</v>
      </c>
      <c r="N237" s="116">
        <v>2.7222222222222223</v>
      </c>
      <c r="O237" s="116">
        <v>0.71794871794871784</v>
      </c>
    </row>
    <row r="238" spans="2:16" x14ac:dyDescent="0.25">
      <c r="B238" s="114" t="s">
        <v>89</v>
      </c>
      <c r="C238" s="115">
        <v>42</v>
      </c>
      <c r="D238" s="116">
        <v>7.6923076923076872E-2</v>
      </c>
      <c r="E238" s="115">
        <v>4</v>
      </c>
      <c r="F238" s="116">
        <f t="shared" si="10"/>
        <v>-0.90476190476190477</v>
      </c>
      <c r="G238" s="115">
        <v>71</v>
      </c>
      <c r="H238" s="116">
        <f t="shared" si="10"/>
        <v>16.75</v>
      </c>
      <c r="I238" s="115">
        <v>12</v>
      </c>
      <c r="J238" s="116">
        <f t="shared" si="10"/>
        <v>-0.83098591549295775</v>
      </c>
      <c r="K238" s="115">
        <v>75</v>
      </c>
      <c r="L238" s="116">
        <f t="shared" si="10"/>
        <v>5.25</v>
      </c>
      <c r="M238" s="115">
        <v>87</v>
      </c>
      <c r="N238" s="116">
        <v>0.15999999999999992</v>
      </c>
      <c r="O238" s="116">
        <v>1.0714285714285716</v>
      </c>
    </row>
    <row r="239" spans="2:16" x14ac:dyDescent="0.25">
      <c r="B239" s="114" t="s">
        <v>91</v>
      </c>
      <c r="C239" s="115">
        <v>73</v>
      </c>
      <c r="D239" s="116">
        <v>0.55319148936170204</v>
      </c>
      <c r="E239" s="115">
        <v>4</v>
      </c>
      <c r="F239" s="116">
        <f t="shared" si="10"/>
        <v>-0.9452054794520548</v>
      </c>
      <c r="G239" s="115">
        <v>133</v>
      </c>
      <c r="H239" s="116">
        <f t="shared" si="10"/>
        <v>32.25</v>
      </c>
      <c r="I239" s="115">
        <v>44</v>
      </c>
      <c r="J239" s="116">
        <f t="shared" si="10"/>
        <v>-0.66917293233082709</v>
      </c>
      <c r="K239" s="115">
        <v>69</v>
      </c>
      <c r="L239" s="116">
        <f t="shared" si="10"/>
        <v>0.56818181818181812</v>
      </c>
      <c r="M239" s="115">
        <v>98</v>
      </c>
      <c r="N239" s="116">
        <v>0.42028985507246386</v>
      </c>
      <c r="O239" s="116">
        <v>0.34246575342465757</v>
      </c>
    </row>
    <row r="240" spans="2:16" x14ac:dyDescent="0.25">
      <c r="B240" s="114" t="s">
        <v>93</v>
      </c>
      <c r="C240" s="115">
        <v>25</v>
      </c>
      <c r="D240" s="116">
        <v>-0.57627118644067798</v>
      </c>
      <c r="E240" s="115">
        <v>6</v>
      </c>
      <c r="F240" s="116">
        <f t="shared" si="10"/>
        <v>-0.76</v>
      </c>
      <c r="G240" s="115">
        <v>53</v>
      </c>
      <c r="H240" s="116">
        <f t="shared" si="10"/>
        <v>7.8333333333333339</v>
      </c>
      <c r="I240" s="115">
        <v>63</v>
      </c>
      <c r="J240" s="116">
        <f t="shared" si="10"/>
        <v>0.18867924528301883</v>
      </c>
      <c r="K240" s="115">
        <v>92</v>
      </c>
      <c r="L240" s="116">
        <f t="shared" si="10"/>
        <v>0.46031746031746024</v>
      </c>
      <c r="M240" s="115"/>
      <c r="N240" s="116"/>
      <c r="O240" s="116"/>
    </row>
    <row r="241" spans="2:16" ht="15.75" x14ac:dyDescent="0.25">
      <c r="B241" s="117" t="s">
        <v>30</v>
      </c>
      <c r="C241" s="118">
        <v>686</v>
      </c>
      <c r="D241" s="119">
        <v>0.11183144246353316</v>
      </c>
      <c r="E241" s="118">
        <v>229</v>
      </c>
      <c r="F241" s="119">
        <f t="shared" si="10"/>
        <v>-0.66618075801749277</v>
      </c>
      <c r="G241" s="118">
        <v>476</v>
      </c>
      <c r="H241" s="119">
        <f t="shared" si="10"/>
        <v>1.0786026200873362</v>
      </c>
      <c r="I241" s="118">
        <v>657</v>
      </c>
      <c r="J241" s="119">
        <f t="shared" si="10"/>
        <v>0.38025210084033612</v>
      </c>
      <c r="K241" s="118">
        <v>709</v>
      </c>
      <c r="L241" s="119">
        <f t="shared" si="10"/>
        <v>7.9147640791476404E-2</v>
      </c>
      <c r="M241" s="118">
        <v>691</v>
      </c>
      <c r="N241" s="119">
        <v>0.11993517017828204</v>
      </c>
      <c r="O241" s="119">
        <v>4.5385779122541603E-2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63" t="s">
        <v>239</v>
      </c>
      <c r="C246" s="263"/>
      <c r="D246" s="263"/>
      <c r="E246" s="263"/>
      <c r="F246" s="263"/>
      <c r="G246" s="263"/>
      <c r="H246" s="263"/>
      <c r="I246" s="263"/>
      <c r="J246" s="263"/>
      <c r="K246" s="263"/>
      <c r="L246" s="263"/>
      <c r="M246" s="263"/>
      <c r="N246" s="263"/>
      <c r="O246" s="263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88" t="s">
        <v>128</v>
      </c>
      <c r="D248" s="289"/>
      <c r="E248" s="289"/>
      <c r="F248" s="289"/>
      <c r="G248" s="289"/>
      <c r="H248" s="289"/>
      <c r="I248" s="289"/>
      <c r="J248" s="289"/>
      <c r="K248" s="289"/>
      <c r="L248" s="289"/>
      <c r="M248" s="289"/>
      <c r="N248" s="289"/>
      <c r="O248" s="290"/>
    </row>
    <row r="249" spans="2:16" ht="22.5" thickTop="1" thickBot="1" x14ac:dyDescent="0.3">
      <c r="B249" s="109"/>
      <c r="C249" s="291">
        <f>2019</f>
        <v>2019</v>
      </c>
      <c r="D249" s="292"/>
      <c r="E249" s="293">
        <v>2020</v>
      </c>
      <c r="F249" s="292"/>
      <c r="G249" s="293">
        <v>2021</v>
      </c>
      <c r="H249" s="292"/>
      <c r="I249" s="293">
        <v>2022</v>
      </c>
      <c r="J249" s="292"/>
      <c r="K249" s="293">
        <v>2023</v>
      </c>
      <c r="L249" s="292"/>
      <c r="M249" s="293">
        <v>2024</v>
      </c>
      <c r="N249" s="294"/>
      <c r="O249" s="295"/>
    </row>
    <row r="250" spans="2:16" ht="16.5" thickTop="1" thickBot="1" x14ac:dyDescent="0.3">
      <c r="B250" s="85"/>
      <c r="C250" s="111" t="s">
        <v>69</v>
      </c>
      <c r="D250" s="112" t="str">
        <f>CONCATENATE("var ",RIGHT(2019,2),"/",RIGHT(2018,2))</f>
        <v>var 19/18</v>
      </c>
      <c r="E250" s="113" t="s">
        <v>69</v>
      </c>
      <c r="F250" s="112" t="str">
        <f>CONCATENATE("var ",RIGHT(E249,2),"/",RIGHT(E249-1,2))</f>
        <v>var 20/19</v>
      </c>
      <c r="G250" s="113" t="s">
        <v>69</v>
      </c>
      <c r="H250" s="112" t="str">
        <f>CONCATENATE("var ",RIGHT(G249,2),"/",RIGHT(G249-1,2))</f>
        <v>var 21/20</v>
      </c>
      <c r="I250" s="113" t="s">
        <v>69</v>
      </c>
      <c r="J250" s="112" t="str">
        <f>CONCATENATE("var ",RIGHT(I249,2),"/",RIGHT(I249-1,2))</f>
        <v>var 22/21</v>
      </c>
      <c r="K250" s="113" t="s">
        <v>69</v>
      </c>
      <c r="L250" s="112" t="str">
        <f>CONCATENATE("var ",RIGHT(K249,2),"/",RIGHT(K249-1,2))</f>
        <v>var 23/22</v>
      </c>
      <c r="M250" s="113" t="s">
        <v>69</v>
      </c>
      <c r="N250" s="112" t="s">
        <v>263</v>
      </c>
      <c r="O250" s="112" t="s">
        <v>264</v>
      </c>
    </row>
    <row r="251" spans="2:16" x14ac:dyDescent="0.25">
      <c r="B251" s="114" t="s">
        <v>71</v>
      </c>
      <c r="C251" s="115">
        <v>95</v>
      </c>
      <c r="D251" s="116">
        <v>-0.27480916030534353</v>
      </c>
      <c r="E251" s="115">
        <v>82</v>
      </c>
      <c r="F251" s="116">
        <f t="shared" ref="F251:L263" si="11">IFERROR(E251/C251-1,"-")</f>
        <v>-0.13684210526315788</v>
      </c>
      <c r="G251" s="115">
        <v>3</v>
      </c>
      <c r="H251" s="116">
        <f t="shared" si="11"/>
        <v>-0.96341463414634143</v>
      </c>
      <c r="I251" s="115">
        <v>13</v>
      </c>
      <c r="J251" s="116">
        <f t="shared" si="11"/>
        <v>3.333333333333333</v>
      </c>
      <c r="K251" s="115">
        <v>52</v>
      </c>
      <c r="L251" s="116">
        <f t="shared" si="11"/>
        <v>3</v>
      </c>
      <c r="M251" s="115">
        <v>31</v>
      </c>
      <c r="N251" s="116">
        <v>-0.40384615384615385</v>
      </c>
      <c r="O251" s="116">
        <v>-0.67368421052631577</v>
      </c>
    </row>
    <row r="252" spans="2:16" x14ac:dyDescent="0.25">
      <c r="B252" s="114" t="s">
        <v>73</v>
      </c>
      <c r="C252" s="115">
        <v>28</v>
      </c>
      <c r="D252" s="116">
        <v>-0.59420289855072461</v>
      </c>
      <c r="E252" s="115">
        <v>31</v>
      </c>
      <c r="F252" s="116">
        <f t="shared" si="11"/>
        <v>0.10714285714285721</v>
      </c>
      <c r="G252" s="115">
        <v>0</v>
      </c>
      <c r="H252" s="116">
        <f t="shared" si="11"/>
        <v>-1</v>
      </c>
      <c r="I252" s="115">
        <v>11</v>
      </c>
      <c r="J252" s="116" t="str">
        <f t="shared" si="11"/>
        <v>-</v>
      </c>
      <c r="K252" s="115">
        <v>47</v>
      </c>
      <c r="L252" s="116">
        <f t="shared" si="11"/>
        <v>3.2727272727272725</v>
      </c>
      <c r="M252" s="115">
        <v>26</v>
      </c>
      <c r="N252" s="116">
        <v>-0.44680851063829785</v>
      </c>
      <c r="O252" s="116">
        <v>-7.1428571428571397E-2</v>
      </c>
    </row>
    <row r="253" spans="2:16" x14ac:dyDescent="0.25">
      <c r="B253" s="114" t="s">
        <v>75</v>
      </c>
      <c r="C253" s="115">
        <v>29</v>
      </c>
      <c r="D253" s="116">
        <v>-0.12121212121212122</v>
      </c>
      <c r="E253" s="115">
        <v>23</v>
      </c>
      <c r="F253" s="116">
        <f t="shared" si="11"/>
        <v>-0.2068965517241379</v>
      </c>
      <c r="G253" s="115">
        <v>8</v>
      </c>
      <c r="H253" s="116">
        <f t="shared" si="11"/>
        <v>-0.65217391304347827</v>
      </c>
      <c r="I253" s="115">
        <v>15</v>
      </c>
      <c r="J253" s="116">
        <f t="shared" si="11"/>
        <v>0.875</v>
      </c>
      <c r="K253" s="115">
        <v>32</v>
      </c>
      <c r="L253" s="116">
        <f t="shared" si="11"/>
        <v>1.1333333333333333</v>
      </c>
      <c r="M253" s="115">
        <v>19</v>
      </c>
      <c r="N253" s="116">
        <v>-0.40625</v>
      </c>
      <c r="O253" s="116">
        <v>-0.34482758620689657</v>
      </c>
    </row>
    <row r="254" spans="2:16" x14ac:dyDescent="0.25">
      <c r="B254" s="114" t="s">
        <v>77</v>
      </c>
      <c r="C254" s="115">
        <v>8</v>
      </c>
      <c r="D254" s="116">
        <v>0.33333333333333326</v>
      </c>
      <c r="E254" s="115">
        <v>0</v>
      </c>
      <c r="F254" s="116">
        <f t="shared" si="11"/>
        <v>-1</v>
      </c>
      <c r="G254" s="115">
        <v>6</v>
      </c>
      <c r="H254" s="116" t="str">
        <f t="shared" si="11"/>
        <v>-</v>
      </c>
      <c r="I254" s="115">
        <v>3</v>
      </c>
      <c r="J254" s="116">
        <f t="shared" si="11"/>
        <v>-0.5</v>
      </c>
      <c r="K254" s="115">
        <v>14</v>
      </c>
      <c r="L254" s="116">
        <f t="shared" si="11"/>
        <v>3.666666666666667</v>
      </c>
      <c r="M254" s="115">
        <v>2</v>
      </c>
      <c r="N254" s="116">
        <v>-0.85714285714285721</v>
      </c>
      <c r="O254" s="116">
        <v>-0.75</v>
      </c>
    </row>
    <row r="255" spans="2:16" x14ac:dyDescent="0.25">
      <c r="B255" s="114" t="s">
        <v>79</v>
      </c>
      <c r="C255" s="115">
        <v>1</v>
      </c>
      <c r="D255" s="116">
        <v>-0.75</v>
      </c>
      <c r="E255" s="115">
        <v>0</v>
      </c>
      <c r="F255" s="116">
        <f t="shared" si="11"/>
        <v>-1</v>
      </c>
      <c r="G255" s="115">
        <v>5</v>
      </c>
      <c r="H255" s="116" t="str">
        <f t="shared" si="11"/>
        <v>-</v>
      </c>
      <c r="I255" s="115">
        <v>2</v>
      </c>
      <c r="J255" s="116">
        <f t="shared" si="11"/>
        <v>-0.6</v>
      </c>
      <c r="K255" s="115">
        <v>4</v>
      </c>
      <c r="L255" s="116">
        <f t="shared" si="11"/>
        <v>1</v>
      </c>
      <c r="M255" s="115">
        <v>0</v>
      </c>
      <c r="N255" s="116">
        <v>-1</v>
      </c>
      <c r="O255" s="116">
        <v>-1</v>
      </c>
    </row>
    <row r="256" spans="2:16" x14ac:dyDescent="0.25">
      <c r="B256" s="114" t="s">
        <v>81</v>
      </c>
      <c r="C256" s="115">
        <v>5</v>
      </c>
      <c r="D256" s="116">
        <v>0.66666666666666674</v>
      </c>
      <c r="E256" s="115">
        <v>0</v>
      </c>
      <c r="F256" s="116">
        <f t="shared" si="11"/>
        <v>-1</v>
      </c>
      <c r="G256" s="115">
        <v>7</v>
      </c>
      <c r="H256" s="116" t="str">
        <f t="shared" si="11"/>
        <v>-</v>
      </c>
      <c r="I256" s="115">
        <v>0</v>
      </c>
      <c r="J256" s="116">
        <f t="shared" si="11"/>
        <v>-1</v>
      </c>
      <c r="K256" s="115">
        <v>4</v>
      </c>
      <c r="L256" s="116" t="str">
        <f t="shared" si="11"/>
        <v>-</v>
      </c>
      <c r="M256" s="115">
        <v>0</v>
      </c>
      <c r="N256" s="116">
        <v>-1</v>
      </c>
      <c r="O256" s="116">
        <v>-1</v>
      </c>
    </row>
    <row r="257" spans="2:16" x14ac:dyDescent="0.25">
      <c r="B257" s="114" t="s">
        <v>83</v>
      </c>
      <c r="C257" s="115">
        <v>4</v>
      </c>
      <c r="D257" s="116">
        <v>-0.19999999999999996</v>
      </c>
      <c r="E257" s="115">
        <v>0</v>
      </c>
      <c r="F257" s="116">
        <f t="shared" si="11"/>
        <v>-1</v>
      </c>
      <c r="G257" s="115">
        <v>10</v>
      </c>
      <c r="H257" s="116" t="str">
        <f t="shared" si="11"/>
        <v>-</v>
      </c>
      <c r="I257" s="115">
        <v>13</v>
      </c>
      <c r="J257" s="116">
        <f t="shared" si="11"/>
        <v>0.30000000000000004</v>
      </c>
      <c r="K257" s="115">
        <v>3</v>
      </c>
      <c r="L257" s="116">
        <f t="shared" si="11"/>
        <v>-0.76923076923076916</v>
      </c>
      <c r="M257" s="115">
        <v>6</v>
      </c>
      <c r="N257" s="116">
        <v>1</v>
      </c>
      <c r="O257" s="116">
        <v>0.5</v>
      </c>
    </row>
    <row r="258" spans="2:16" x14ac:dyDescent="0.25">
      <c r="B258" s="114" t="s">
        <v>85</v>
      </c>
      <c r="C258" s="115">
        <v>12</v>
      </c>
      <c r="D258" s="116">
        <v>2</v>
      </c>
      <c r="E258" s="115">
        <v>0</v>
      </c>
      <c r="F258" s="116">
        <f t="shared" si="11"/>
        <v>-1</v>
      </c>
      <c r="G258" s="115">
        <v>3</v>
      </c>
      <c r="H258" s="116" t="str">
        <f t="shared" si="11"/>
        <v>-</v>
      </c>
      <c r="I258" s="115">
        <v>5</v>
      </c>
      <c r="J258" s="116">
        <f t="shared" si="11"/>
        <v>0.66666666666666674</v>
      </c>
      <c r="K258" s="115">
        <v>5</v>
      </c>
      <c r="L258" s="116">
        <f t="shared" si="11"/>
        <v>0</v>
      </c>
      <c r="M258" s="115">
        <v>8</v>
      </c>
      <c r="N258" s="116">
        <v>0.60000000000000009</v>
      </c>
      <c r="O258" s="116">
        <v>-0.33333333333333337</v>
      </c>
    </row>
    <row r="259" spans="2:16" x14ac:dyDescent="0.25">
      <c r="B259" s="114" t="s">
        <v>87</v>
      </c>
      <c r="C259" s="115">
        <v>0</v>
      </c>
      <c r="D259" s="116">
        <v>-1</v>
      </c>
      <c r="E259" s="115">
        <v>0</v>
      </c>
      <c r="F259" s="116" t="str">
        <f t="shared" si="11"/>
        <v>-</v>
      </c>
      <c r="G259" s="115">
        <v>0</v>
      </c>
      <c r="H259" s="116" t="str">
        <f t="shared" si="11"/>
        <v>-</v>
      </c>
      <c r="I259" s="115">
        <v>0</v>
      </c>
      <c r="J259" s="116" t="str">
        <f t="shared" si="11"/>
        <v>-</v>
      </c>
      <c r="K259" s="115">
        <v>6</v>
      </c>
      <c r="L259" s="116" t="str">
        <f t="shared" si="11"/>
        <v>-</v>
      </c>
      <c r="M259" s="115">
        <v>4</v>
      </c>
      <c r="N259" s="116">
        <v>-0.33333333333333337</v>
      </c>
      <c r="O259" s="116" t="s">
        <v>227</v>
      </c>
    </row>
    <row r="260" spans="2:16" x14ac:dyDescent="0.25">
      <c r="B260" s="114" t="s">
        <v>89</v>
      </c>
      <c r="C260" s="115">
        <v>8</v>
      </c>
      <c r="D260" s="116">
        <v>-0.11111111111111116</v>
      </c>
      <c r="E260" s="115">
        <v>0</v>
      </c>
      <c r="F260" s="116">
        <f t="shared" si="11"/>
        <v>-1</v>
      </c>
      <c r="G260" s="115">
        <v>5</v>
      </c>
      <c r="H260" s="116" t="str">
        <f t="shared" si="11"/>
        <v>-</v>
      </c>
      <c r="I260" s="115">
        <v>8</v>
      </c>
      <c r="J260" s="116">
        <f t="shared" si="11"/>
        <v>0.60000000000000009</v>
      </c>
      <c r="K260" s="115">
        <v>17</v>
      </c>
      <c r="L260" s="116">
        <f t="shared" si="11"/>
        <v>1.125</v>
      </c>
      <c r="M260" s="115">
        <v>2</v>
      </c>
      <c r="N260" s="116">
        <v>-0.88235294117647056</v>
      </c>
      <c r="O260" s="116">
        <v>-0.75</v>
      </c>
    </row>
    <row r="261" spans="2:16" x14ac:dyDescent="0.25">
      <c r="B261" s="114" t="s">
        <v>91</v>
      </c>
      <c r="C261" s="115">
        <v>48</v>
      </c>
      <c r="D261" s="116">
        <v>-0.15789473684210531</v>
      </c>
      <c r="E261" s="115">
        <v>0</v>
      </c>
      <c r="F261" s="116">
        <f t="shared" si="11"/>
        <v>-1</v>
      </c>
      <c r="G261" s="115">
        <v>30</v>
      </c>
      <c r="H261" s="116" t="str">
        <f t="shared" si="11"/>
        <v>-</v>
      </c>
      <c r="I261" s="115">
        <v>21</v>
      </c>
      <c r="J261" s="116">
        <f t="shared" si="11"/>
        <v>-0.30000000000000004</v>
      </c>
      <c r="K261" s="115">
        <v>15</v>
      </c>
      <c r="L261" s="116">
        <f t="shared" si="11"/>
        <v>-0.2857142857142857</v>
      </c>
      <c r="M261" s="115">
        <v>9</v>
      </c>
      <c r="N261" s="116">
        <v>-0.4</v>
      </c>
      <c r="O261" s="116">
        <v>-0.8125</v>
      </c>
    </row>
    <row r="262" spans="2:16" x14ac:dyDescent="0.25">
      <c r="B262" s="114" t="s">
        <v>93</v>
      </c>
      <c r="C262" s="115">
        <v>43</v>
      </c>
      <c r="D262" s="116">
        <v>-0.60550458715596323</v>
      </c>
      <c r="E262" s="115">
        <v>0</v>
      </c>
      <c r="F262" s="116">
        <f t="shared" si="11"/>
        <v>-1</v>
      </c>
      <c r="G262" s="115">
        <v>21</v>
      </c>
      <c r="H262" s="116" t="str">
        <f t="shared" si="11"/>
        <v>-</v>
      </c>
      <c r="I262" s="115">
        <v>45</v>
      </c>
      <c r="J262" s="116">
        <f t="shared" si="11"/>
        <v>1.1428571428571428</v>
      </c>
      <c r="K262" s="115">
        <v>44</v>
      </c>
      <c r="L262" s="116">
        <f t="shared" si="11"/>
        <v>-2.2222222222222254E-2</v>
      </c>
      <c r="M262" s="115"/>
      <c r="N262" s="116"/>
      <c r="O262" s="116"/>
    </row>
    <row r="263" spans="2:16" ht="15.75" x14ac:dyDescent="0.25">
      <c r="B263" s="117" t="s">
        <v>30</v>
      </c>
      <c r="C263" s="118">
        <v>281</v>
      </c>
      <c r="D263" s="119">
        <v>-0.35550458715596334</v>
      </c>
      <c r="E263" s="118">
        <v>136</v>
      </c>
      <c r="F263" s="119">
        <f t="shared" si="11"/>
        <v>-0.51601423487544484</v>
      </c>
      <c r="G263" s="118">
        <v>98</v>
      </c>
      <c r="H263" s="119">
        <f t="shared" si="11"/>
        <v>-0.27941176470588236</v>
      </c>
      <c r="I263" s="118">
        <v>136</v>
      </c>
      <c r="J263" s="119">
        <f t="shared" si="11"/>
        <v>0.38775510204081631</v>
      </c>
      <c r="K263" s="118">
        <v>243</v>
      </c>
      <c r="L263" s="119">
        <f t="shared" si="11"/>
        <v>0.78676470588235303</v>
      </c>
      <c r="M263" s="118">
        <v>107</v>
      </c>
      <c r="N263" s="119">
        <v>-0.46231155778894473</v>
      </c>
      <c r="O263" s="119">
        <v>-0.55042016806722693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63" t="s">
        <v>240</v>
      </c>
      <c r="C268" s="263"/>
      <c r="D268" s="263"/>
      <c r="E268" s="263"/>
      <c r="F268" s="263"/>
      <c r="G268" s="263"/>
      <c r="H268" s="263"/>
      <c r="I268" s="263"/>
      <c r="J268" s="263"/>
      <c r="K268" s="263"/>
      <c r="L268" s="263"/>
      <c r="M268" s="263"/>
      <c r="N268" s="263"/>
      <c r="O268" s="263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88" t="s">
        <v>131</v>
      </c>
      <c r="D270" s="289"/>
      <c r="E270" s="289"/>
      <c r="F270" s="289"/>
      <c r="G270" s="289"/>
      <c r="H270" s="289"/>
      <c r="I270" s="289"/>
      <c r="J270" s="289"/>
      <c r="K270" s="289"/>
      <c r="L270" s="289"/>
      <c r="M270" s="289"/>
      <c r="N270" s="289"/>
      <c r="O270" s="290"/>
    </row>
    <row r="271" spans="2:16" ht="22.5" thickTop="1" thickBot="1" x14ac:dyDescent="0.3">
      <c r="B271" s="109"/>
      <c r="C271" s="291">
        <f>2019</f>
        <v>2019</v>
      </c>
      <c r="D271" s="292"/>
      <c r="E271" s="293">
        <v>2020</v>
      </c>
      <c r="F271" s="292"/>
      <c r="G271" s="293">
        <v>2021</v>
      </c>
      <c r="H271" s="292"/>
      <c r="I271" s="293">
        <v>2022</v>
      </c>
      <c r="J271" s="292"/>
      <c r="K271" s="293">
        <v>2023</v>
      </c>
      <c r="L271" s="292"/>
      <c r="M271" s="293">
        <v>2024</v>
      </c>
      <c r="N271" s="294"/>
      <c r="O271" s="295"/>
    </row>
    <row r="272" spans="2:16" ht="16.5" thickTop="1" thickBot="1" x14ac:dyDescent="0.3">
      <c r="B272" s="85"/>
      <c r="C272" s="111" t="s">
        <v>69</v>
      </c>
      <c r="D272" s="112" t="str">
        <f>CONCATENATE("var ",RIGHT(2019,2),"/",RIGHT(2018,2))</f>
        <v>var 19/18</v>
      </c>
      <c r="E272" s="113" t="s">
        <v>69</v>
      </c>
      <c r="F272" s="112" t="str">
        <f>CONCATENATE("var ",RIGHT(E271,2),"/",RIGHT(E271-1,2))</f>
        <v>var 20/19</v>
      </c>
      <c r="G272" s="113" t="s">
        <v>69</v>
      </c>
      <c r="H272" s="112" t="str">
        <f>CONCATENATE("var ",RIGHT(G271,2),"/",RIGHT(G271-1,2))</f>
        <v>var 21/20</v>
      </c>
      <c r="I272" s="113" t="s">
        <v>69</v>
      </c>
      <c r="J272" s="112" t="str">
        <f>CONCATENATE("var ",RIGHT(I271,2),"/",RIGHT(I271-1,2))</f>
        <v>var 22/21</v>
      </c>
      <c r="K272" s="113" t="s">
        <v>69</v>
      </c>
      <c r="L272" s="112" t="str">
        <f>CONCATENATE("var ",RIGHT(K271,2),"/",RIGHT(K271-1,2))</f>
        <v>var 23/22</v>
      </c>
      <c r="M272" s="113" t="s">
        <v>69</v>
      </c>
      <c r="N272" s="112" t="s">
        <v>263</v>
      </c>
      <c r="O272" s="112" t="s">
        <v>264</v>
      </c>
    </row>
    <row r="273" spans="2:15" x14ac:dyDescent="0.25">
      <c r="B273" s="114" t="s">
        <v>71</v>
      </c>
      <c r="C273" s="115">
        <v>147</v>
      </c>
      <c r="D273" s="116">
        <v>-2.0000000000000018E-2</v>
      </c>
      <c r="E273" s="115">
        <v>120</v>
      </c>
      <c r="F273" s="116">
        <f t="shared" ref="F273:L285" si="12">IFERROR(E273/C273-1,"-")</f>
        <v>-0.18367346938775508</v>
      </c>
      <c r="G273" s="115">
        <v>2</v>
      </c>
      <c r="H273" s="116">
        <f t="shared" si="12"/>
        <v>-0.98333333333333328</v>
      </c>
      <c r="I273" s="115">
        <v>29</v>
      </c>
      <c r="J273" s="116">
        <f t="shared" si="12"/>
        <v>13.5</v>
      </c>
      <c r="K273" s="115">
        <v>48</v>
      </c>
      <c r="L273" s="116">
        <f t="shared" si="12"/>
        <v>0.65517241379310343</v>
      </c>
      <c r="M273" s="115">
        <v>15</v>
      </c>
      <c r="N273" s="116">
        <v>-0.6875</v>
      </c>
      <c r="O273" s="116">
        <v>-0.89795918367346939</v>
      </c>
    </row>
    <row r="274" spans="2:15" x14ac:dyDescent="0.25">
      <c r="B274" s="114" t="s">
        <v>73</v>
      </c>
      <c r="C274" s="115">
        <v>49</v>
      </c>
      <c r="D274" s="116">
        <v>-0.234375</v>
      </c>
      <c r="E274" s="115">
        <v>66</v>
      </c>
      <c r="F274" s="116">
        <f t="shared" si="12"/>
        <v>0.34693877551020402</v>
      </c>
      <c r="G274" s="115">
        <v>0</v>
      </c>
      <c r="H274" s="116">
        <f t="shared" si="12"/>
        <v>-1</v>
      </c>
      <c r="I274" s="115">
        <v>39</v>
      </c>
      <c r="J274" s="116" t="str">
        <f t="shared" si="12"/>
        <v>-</v>
      </c>
      <c r="K274" s="115">
        <v>47</v>
      </c>
      <c r="L274" s="116">
        <f t="shared" si="12"/>
        <v>0.20512820512820507</v>
      </c>
      <c r="M274" s="115">
        <v>46</v>
      </c>
      <c r="N274" s="116">
        <v>-2.1276595744680882E-2</v>
      </c>
      <c r="O274" s="116">
        <v>-6.1224489795918324E-2</v>
      </c>
    </row>
    <row r="275" spans="2:15" x14ac:dyDescent="0.25">
      <c r="B275" s="114" t="s">
        <v>75</v>
      </c>
      <c r="C275" s="115">
        <v>25</v>
      </c>
      <c r="D275" s="116">
        <v>0.78571428571428581</v>
      </c>
      <c r="E275" s="115">
        <v>15</v>
      </c>
      <c r="F275" s="116">
        <f t="shared" si="12"/>
        <v>-0.4</v>
      </c>
      <c r="G275" s="115">
        <v>8</v>
      </c>
      <c r="H275" s="116">
        <f t="shared" si="12"/>
        <v>-0.46666666666666667</v>
      </c>
      <c r="I275" s="115">
        <v>11</v>
      </c>
      <c r="J275" s="116">
        <f t="shared" si="12"/>
        <v>0.375</v>
      </c>
      <c r="K275" s="115">
        <v>24</v>
      </c>
      <c r="L275" s="116">
        <f t="shared" si="12"/>
        <v>1.1818181818181817</v>
      </c>
      <c r="M275" s="115">
        <v>16</v>
      </c>
      <c r="N275" s="116">
        <v>-0.33333333333333337</v>
      </c>
      <c r="O275" s="116">
        <v>-0.36</v>
      </c>
    </row>
    <row r="276" spans="2:15" x14ac:dyDescent="0.25">
      <c r="B276" s="114" t="s">
        <v>77</v>
      </c>
      <c r="C276" s="115">
        <v>14</v>
      </c>
      <c r="D276" s="116">
        <v>-0.17647058823529416</v>
      </c>
      <c r="E276" s="115">
        <v>0</v>
      </c>
      <c r="F276" s="116">
        <f t="shared" si="12"/>
        <v>-1</v>
      </c>
      <c r="G276" s="115">
        <v>3</v>
      </c>
      <c r="H276" s="116" t="str">
        <f t="shared" si="12"/>
        <v>-</v>
      </c>
      <c r="I276" s="115">
        <v>7</v>
      </c>
      <c r="J276" s="116">
        <f t="shared" si="12"/>
        <v>1.3333333333333335</v>
      </c>
      <c r="K276" s="115">
        <v>13</v>
      </c>
      <c r="L276" s="116">
        <f t="shared" si="12"/>
        <v>0.85714285714285721</v>
      </c>
      <c r="M276" s="115">
        <v>8</v>
      </c>
      <c r="N276" s="116">
        <v>-0.38461538461538458</v>
      </c>
      <c r="O276" s="116">
        <v>-0.4285714285714286</v>
      </c>
    </row>
    <row r="277" spans="2:15" x14ac:dyDescent="0.25">
      <c r="B277" s="114" t="s">
        <v>79</v>
      </c>
      <c r="C277" s="115">
        <v>11</v>
      </c>
      <c r="D277" s="116">
        <v>1.2000000000000002</v>
      </c>
      <c r="E277" s="115">
        <v>0</v>
      </c>
      <c r="F277" s="116">
        <f t="shared" si="12"/>
        <v>-1</v>
      </c>
      <c r="G277" s="115">
        <v>1</v>
      </c>
      <c r="H277" s="116" t="str">
        <f t="shared" si="12"/>
        <v>-</v>
      </c>
      <c r="I277" s="115">
        <v>2</v>
      </c>
      <c r="J277" s="116">
        <f t="shared" si="12"/>
        <v>1</v>
      </c>
      <c r="K277" s="115">
        <v>1</v>
      </c>
      <c r="L277" s="116">
        <f t="shared" si="12"/>
        <v>-0.5</v>
      </c>
      <c r="M277" s="115">
        <v>0</v>
      </c>
      <c r="N277" s="116">
        <v>-1</v>
      </c>
      <c r="O277" s="116">
        <v>-1</v>
      </c>
    </row>
    <row r="278" spans="2:15" x14ac:dyDescent="0.25">
      <c r="B278" s="114" t="s">
        <v>81</v>
      </c>
      <c r="C278" s="115">
        <v>18</v>
      </c>
      <c r="D278" s="116">
        <v>1.5714285714285716</v>
      </c>
      <c r="E278" s="115">
        <v>0</v>
      </c>
      <c r="F278" s="116">
        <f t="shared" si="12"/>
        <v>-1</v>
      </c>
      <c r="G278" s="115">
        <v>0</v>
      </c>
      <c r="H278" s="116" t="str">
        <f t="shared" si="12"/>
        <v>-</v>
      </c>
      <c r="I278" s="115">
        <v>1</v>
      </c>
      <c r="J278" s="116" t="str">
        <f t="shared" si="12"/>
        <v>-</v>
      </c>
      <c r="K278" s="115">
        <v>5</v>
      </c>
      <c r="L278" s="116">
        <f t="shared" si="12"/>
        <v>4</v>
      </c>
      <c r="M278" s="115">
        <v>1</v>
      </c>
      <c r="N278" s="116">
        <v>-0.8</v>
      </c>
      <c r="O278" s="116">
        <v>-0.94444444444444442</v>
      </c>
    </row>
    <row r="279" spans="2:15" x14ac:dyDescent="0.25">
      <c r="B279" s="114" t="s">
        <v>83</v>
      </c>
      <c r="C279" s="115">
        <v>20</v>
      </c>
      <c r="D279" s="116">
        <v>5.2631578947368363E-2</v>
      </c>
      <c r="E279" s="115">
        <v>0</v>
      </c>
      <c r="F279" s="116">
        <f t="shared" si="12"/>
        <v>-1</v>
      </c>
      <c r="G279" s="115">
        <v>3</v>
      </c>
      <c r="H279" s="116" t="str">
        <f t="shared" si="12"/>
        <v>-</v>
      </c>
      <c r="I279" s="115">
        <v>6</v>
      </c>
      <c r="J279" s="116">
        <f t="shared" si="12"/>
        <v>1</v>
      </c>
      <c r="K279" s="115">
        <v>0</v>
      </c>
      <c r="L279" s="116">
        <f t="shared" si="12"/>
        <v>-1</v>
      </c>
      <c r="M279" s="115">
        <v>0</v>
      </c>
      <c r="N279" s="116" t="s">
        <v>227</v>
      </c>
      <c r="O279" s="116">
        <v>-1</v>
      </c>
    </row>
    <row r="280" spans="2:15" x14ac:dyDescent="0.25">
      <c r="B280" s="114" t="s">
        <v>85</v>
      </c>
      <c r="C280" s="115">
        <v>11</v>
      </c>
      <c r="D280" s="116">
        <v>0</v>
      </c>
      <c r="E280" s="115">
        <v>0</v>
      </c>
      <c r="F280" s="116">
        <f t="shared" si="12"/>
        <v>-1</v>
      </c>
      <c r="G280" s="115">
        <v>4</v>
      </c>
      <c r="H280" s="116" t="str">
        <f t="shared" si="12"/>
        <v>-</v>
      </c>
      <c r="I280" s="115">
        <v>2</v>
      </c>
      <c r="J280" s="116">
        <f t="shared" si="12"/>
        <v>-0.5</v>
      </c>
      <c r="K280" s="115">
        <v>2</v>
      </c>
      <c r="L280" s="116">
        <f t="shared" si="12"/>
        <v>0</v>
      </c>
      <c r="M280" s="115">
        <v>6</v>
      </c>
      <c r="N280" s="116">
        <v>2</v>
      </c>
      <c r="O280" s="116">
        <v>-0.45454545454545459</v>
      </c>
    </row>
    <row r="281" spans="2:15" x14ac:dyDescent="0.25">
      <c r="B281" s="114" t="s">
        <v>87</v>
      </c>
      <c r="C281" s="115">
        <v>8</v>
      </c>
      <c r="D281" s="116">
        <v>-0.19999999999999996</v>
      </c>
      <c r="E281" s="115">
        <v>0</v>
      </c>
      <c r="F281" s="116">
        <f t="shared" si="12"/>
        <v>-1</v>
      </c>
      <c r="G281" s="115">
        <v>2</v>
      </c>
      <c r="H281" s="116" t="str">
        <f t="shared" si="12"/>
        <v>-</v>
      </c>
      <c r="I281" s="115">
        <v>0</v>
      </c>
      <c r="J281" s="116">
        <f t="shared" si="12"/>
        <v>-1</v>
      </c>
      <c r="K281" s="115">
        <v>0</v>
      </c>
      <c r="L281" s="116" t="str">
        <f t="shared" si="12"/>
        <v>-</v>
      </c>
      <c r="M281" s="115">
        <v>0</v>
      </c>
      <c r="N281" s="116" t="s">
        <v>227</v>
      </c>
      <c r="O281" s="116">
        <v>-1</v>
      </c>
    </row>
    <row r="282" spans="2:15" x14ac:dyDescent="0.25">
      <c r="B282" s="114" t="s">
        <v>89</v>
      </c>
      <c r="C282" s="115">
        <v>20</v>
      </c>
      <c r="D282" s="116">
        <v>3</v>
      </c>
      <c r="E282" s="115">
        <v>6</v>
      </c>
      <c r="F282" s="116">
        <f t="shared" si="12"/>
        <v>-0.7</v>
      </c>
      <c r="G282" s="115">
        <v>19</v>
      </c>
      <c r="H282" s="116">
        <f t="shared" si="12"/>
        <v>2.1666666666666665</v>
      </c>
      <c r="I282" s="115">
        <v>13</v>
      </c>
      <c r="J282" s="116">
        <f t="shared" si="12"/>
        <v>-0.31578947368421051</v>
      </c>
      <c r="K282" s="115">
        <v>16</v>
      </c>
      <c r="L282" s="116">
        <f t="shared" si="12"/>
        <v>0.23076923076923084</v>
      </c>
      <c r="M282" s="115">
        <v>8</v>
      </c>
      <c r="N282" s="116">
        <v>-0.5</v>
      </c>
      <c r="O282" s="116">
        <v>-0.6</v>
      </c>
    </row>
    <row r="283" spans="2:15" x14ac:dyDescent="0.25">
      <c r="B283" s="114" t="s">
        <v>91</v>
      </c>
      <c r="C283" s="115">
        <v>128</v>
      </c>
      <c r="D283" s="116">
        <v>0.10344827586206895</v>
      </c>
      <c r="E283" s="115">
        <v>2</v>
      </c>
      <c r="F283" s="116">
        <f t="shared" si="12"/>
        <v>-0.984375</v>
      </c>
      <c r="G283" s="115">
        <v>27</v>
      </c>
      <c r="H283" s="116">
        <f t="shared" si="12"/>
        <v>12.5</v>
      </c>
      <c r="I283" s="115">
        <v>10</v>
      </c>
      <c r="J283" s="116">
        <f t="shared" si="12"/>
        <v>-0.62962962962962965</v>
      </c>
      <c r="K283" s="115">
        <v>12</v>
      </c>
      <c r="L283" s="116">
        <f t="shared" si="12"/>
        <v>0.19999999999999996</v>
      </c>
      <c r="M283" s="115">
        <v>11</v>
      </c>
      <c r="N283" s="116">
        <v>-8.333333333333337E-2</v>
      </c>
      <c r="O283" s="116">
        <v>-0.9140625</v>
      </c>
    </row>
    <row r="284" spans="2:15" x14ac:dyDescent="0.25">
      <c r="B284" s="114" t="s">
        <v>93</v>
      </c>
      <c r="C284" s="115">
        <v>140</v>
      </c>
      <c r="D284" s="116">
        <v>-6.6666666666666652E-2</v>
      </c>
      <c r="E284" s="115">
        <v>6</v>
      </c>
      <c r="F284" s="116">
        <f t="shared" si="12"/>
        <v>-0.95714285714285718</v>
      </c>
      <c r="G284" s="115">
        <v>22</v>
      </c>
      <c r="H284" s="116">
        <f t="shared" si="12"/>
        <v>2.6666666666666665</v>
      </c>
      <c r="I284" s="115">
        <v>33</v>
      </c>
      <c r="J284" s="116">
        <f t="shared" si="12"/>
        <v>0.5</v>
      </c>
      <c r="K284" s="115">
        <v>27</v>
      </c>
      <c r="L284" s="116">
        <f t="shared" si="12"/>
        <v>-0.18181818181818177</v>
      </c>
      <c r="M284" s="115"/>
      <c r="N284" s="116"/>
      <c r="O284" s="116"/>
    </row>
    <row r="285" spans="2:15" ht="15.75" x14ac:dyDescent="0.25">
      <c r="B285" s="117" t="s">
        <v>30</v>
      </c>
      <c r="C285" s="118">
        <v>591</v>
      </c>
      <c r="D285" s="119">
        <v>4.0492957746478764E-2</v>
      </c>
      <c r="E285" s="118">
        <v>217</v>
      </c>
      <c r="F285" s="119">
        <f t="shared" si="12"/>
        <v>-0.63282571912013541</v>
      </c>
      <c r="G285" s="118">
        <v>91</v>
      </c>
      <c r="H285" s="119">
        <f t="shared" si="12"/>
        <v>-0.58064516129032251</v>
      </c>
      <c r="I285" s="118">
        <v>153</v>
      </c>
      <c r="J285" s="119">
        <f t="shared" si="12"/>
        <v>0.68131868131868134</v>
      </c>
      <c r="K285" s="118">
        <v>195</v>
      </c>
      <c r="L285" s="119">
        <f t="shared" si="12"/>
        <v>0.27450980392156854</v>
      </c>
      <c r="M285" s="118">
        <v>111</v>
      </c>
      <c r="N285" s="119">
        <v>-0.3392857142857143</v>
      </c>
      <c r="O285" s="119">
        <v>-0.75388026607538805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O4"/>
    <mergeCell ref="C6:O6"/>
    <mergeCell ref="C7:D7"/>
    <mergeCell ref="E7:F7"/>
    <mergeCell ref="G7:H7"/>
    <mergeCell ref="I7:J7"/>
    <mergeCell ref="K7:L7"/>
    <mergeCell ref="M7:O7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197278-6720-4041-B1F2-2DE313C98ABE}">
  <sheetPr>
    <tabColor theme="7" tint="0.79998168889431442"/>
  </sheetPr>
  <dimension ref="A4:T23"/>
  <sheetViews>
    <sheetView showGridLines="0" zoomScaleNormal="100" workbookViewId="0">
      <selection activeCell="Q25" sqref="Q25"/>
    </sheetView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8" max="18" width="13.5703125" bestFit="1" customWidth="1"/>
    <col min="19" max="19" width="11.140625" customWidth="1"/>
  </cols>
  <sheetData>
    <row r="4" spans="1:20" ht="48.75" customHeight="1" thickBot="1" x14ac:dyDescent="0.3">
      <c r="B4" s="263" t="s">
        <v>229</v>
      </c>
      <c r="C4" s="263"/>
      <c r="D4" s="263"/>
      <c r="E4" s="263"/>
      <c r="F4" s="263"/>
      <c r="G4" s="263"/>
      <c r="H4" s="263"/>
      <c r="I4" s="263"/>
      <c r="J4" s="263"/>
      <c r="K4" s="263"/>
      <c r="L4" s="263"/>
      <c r="M4" s="263"/>
      <c r="N4" s="263"/>
      <c r="O4" s="263"/>
      <c r="P4" s="263"/>
      <c r="Q4" s="263"/>
      <c r="R4" s="263"/>
      <c r="S4" s="263"/>
      <c r="T4" s="1" t="s">
        <v>66</v>
      </c>
    </row>
    <row r="5" spans="1:20" ht="10.5" customHeight="1" thickBot="1" x14ac:dyDescent="0.3">
      <c r="B5" s="106"/>
      <c r="C5" s="106"/>
      <c r="D5" s="106"/>
      <c r="E5" s="106"/>
      <c r="F5" s="106"/>
      <c r="G5" s="106"/>
      <c r="H5" s="106"/>
      <c r="I5" s="106"/>
      <c r="J5" s="107"/>
      <c r="K5" s="106"/>
      <c r="L5" s="106"/>
      <c r="M5" s="106"/>
      <c r="N5" s="106"/>
      <c r="O5" s="106"/>
      <c r="P5" s="109"/>
      <c r="Q5" s="4"/>
      <c r="R5" s="4"/>
      <c r="T5" s="1" t="s">
        <v>67</v>
      </c>
    </row>
    <row r="6" spans="1:20" ht="22.5" thickTop="1" thickBot="1" x14ac:dyDescent="0.3">
      <c r="B6" s="108" t="s">
        <v>30</v>
      </c>
      <c r="C6" s="288" t="s">
        <v>132</v>
      </c>
      <c r="D6" s="289"/>
      <c r="E6" s="289"/>
      <c r="F6" s="289"/>
      <c r="G6" s="289"/>
      <c r="H6" s="289"/>
      <c r="I6" s="289"/>
      <c r="J6" s="289"/>
      <c r="K6" s="289"/>
      <c r="L6" s="289"/>
      <c r="M6" s="289"/>
      <c r="N6" s="289"/>
      <c r="O6" s="289"/>
      <c r="P6" s="289"/>
      <c r="Q6" s="289"/>
      <c r="R6" s="289"/>
      <c r="S6" s="290"/>
    </row>
    <row r="7" spans="1:20" ht="22.5" thickTop="1" thickBot="1" x14ac:dyDescent="0.3">
      <c r="B7" s="109"/>
      <c r="C7" s="110">
        <v>2017</v>
      </c>
      <c r="D7" s="291">
        <v>2018</v>
      </c>
      <c r="E7" s="292"/>
      <c r="F7" s="291">
        <v>2019</v>
      </c>
      <c r="G7" s="292"/>
      <c r="H7" s="291">
        <v>2020</v>
      </c>
      <c r="I7" s="292"/>
      <c r="J7" s="291">
        <v>2021</v>
      </c>
      <c r="K7" s="292"/>
      <c r="L7" s="293">
        <v>2022</v>
      </c>
      <c r="M7" s="292"/>
      <c r="N7" s="293">
        <v>2023</v>
      </c>
      <c r="O7" s="294"/>
      <c r="P7" s="292"/>
      <c r="Q7" s="293">
        <v>2024</v>
      </c>
      <c r="R7" s="294"/>
      <c r="S7" s="295"/>
    </row>
    <row r="8" spans="1:20" ht="16.5" thickTop="1" thickBot="1" x14ac:dyDescent="0.3">
      <c r="B8" s="85"/>
      <c r="C8" s="111" t="s">
        <v>69</v>
      </c>
      <c r="D8" s="111" t="s">
        <v>69</v>
      </c>
      <c r="E8" s="112" t="s">
        <v>133</v>
      </c>
      <c r="F8" s="111" t="s">
        <v>69</v>
      </c>
      <c r="G8" s="112" t="s">
        <v>134</v>
      </c>
      <c r="H8" s="111" t="s">
        <v>69</v>
      </c>
      <c r="I8" s="112" t="s">
        <v>135</v>
      </c>
      <c r="J8" s="111" t="s">
        <v>69</v>
      </c>
      <c r="K8" s="112" t="s">
        <v>241</v>
      </c>
      <c r="L8" s="113" t="s">
        <v>69</v>
      </c>
      <c r="M8" s="112" t="s">
        <v>136</v>
      </c>
      <c r="N8" s="113" t="s">
        <v>69</v>
      </c>
      <c r="O8" s="112" t="s">
        <v>242</v>
      </c>
      <c r="P8" s="112" t="str">
        <f>CONCATENATE("var ",RIGHT(N7,2),"/",RIGHT(F7,2))</f>
        <v>var 23/19</v>
      </c>
      <c r="Q8" s="113" t="s">
        <v>69</v>
      </c>
      <c r="R8" s="112" t="s">
        <v>136</v>
      </c>
      <c r="S8" s="112" t="str">
        <f>CONCATENATE("var ",RIGHT(Q7,2),"/",RIGHT(F7,2))</f>
        <v>var 24/19</v>
      </c>
    </row>
    <row r="9" spans="1:20" x14ac:dyDescent="0.25">
      <c r="A9" s="1" t="s">
        <v>70</v>
      </c>
      <c r="B9" s="114" t="s">
        <v>71</v>
      </c>
      <c r="C9" s="115">
        <v>5032</v>
      </c>
      <c r="D9" s="115">
        <v>4437</v>
      </c>
      <c r="E9" s="116">
        <f t="shared" ref="E9:E21" si="0">D9/C9-1</f>
        <v>-0.1182432432432432</v>
      </c>
      <c r="F9" s="115">
        <v>5020</v>
      </c>
      <c r="G9" s="116">
        <f>F9/D9-1</f>
        <v>0.1313950867703404</v>
      </c>
      <c r="H9" s="115">
        <v>3774</v>
      </c>
      <c r="I9" s="116">
        <f>H9/F9-1</f>
        <v>-0.24820717131474102</v>
      </c>
      <c r="J9" s="115">
        <v>596</v>
      </c>
      <c r="K9" s="116">
        <v>-0.84207737148913619</v>
      </c>
      <c r="L9" s="115">
        <v>2563</v>
      </c>
      <c r="M9" s="116">
        <f t="shared" ref="M9:M21" si="1">IFERROR(L9/J9-1,"-")</f>
        <v>3.300335570469799</v>
      </c>
      <c r="N9" s="115">
        <v>6916</v>
      </c>
      <c r="O9" s="116">
        <f>IFERROR(N9/L9-1,"-")</f>
        <v>1.6984003121342175</v>
      </c>
      <c r="P9" s="98">
        <f>N9/F9-1</f>
        <v>0.37768924302788842</v>
      </c>
      <c r="Q9" s="115">
        <v>4476</v>
      </c>
      <c r="R9" s="116">
        <f>IFERROR(Q9/N9-1,"-")</f>
        <v>-0.35280508964719492</v>
      </c>
      <c r="S9" s="116">
        <f>IFERROR(Q9/F9-1,"-")</f>
        <v>-0.10836653386454187</v>
      </c>
    </row>
    <row r="10" spans="1:20" x14ac:dyDescent="0.25">
      <c r="A10" s="1" t="s">
        <v>72</v>
      </c>
      <c r="B10" s="114" t="s">
        <v>73</v>
      </c>
      <c r="C10" s="115">
        <v>4429</v>
      </c>
      <c r="D10" s="115">
        <v>4068</v>
      </c>
      <c r="E10" s="116">
        <f t="shared" si="0"/>
        <v>-8.1508241137954407E-2</v>
      </c>
      <c r="F10" s="115">
        <v>3781</v>
      </c>
      <c r="G10" s="116">
        <f t="shared" ref="G10:I21" si="2">F10/D10-1</f>
        <v>-7.0550639134709936E-2</v>
      </c>
      <c r="H10" s="115">
        <v>4632</v>
      </c>
      <c r="I10" s="116">
        <f t="shared" si="2"/>
        <v>0.22507273208145984</v>
      </c>
      <c r="J10" s="115">
        <v>335</v>
      </c>
      <c r="K10" s="116">
        <v>-0.92767702936096719</v>
      </c>
      <c r="L10" s="115">
        <v>2789</v>
      </c>
      <c r="M10" s="116">
        <f t="shared" si="1"/>
        <v>7.325373134328359</v>
      </c>
      <c r="N10" s="115">
        <v>4514</v>
      </c>
      <c r="O10" s="116">
        <f t="shared" ref="O10:O21" si="3">IFERROR(N10/L10-1,"-")</f>
        <v>0.61850125493008257</v>
      </c>
      <c r="P10" s="98">
        <f t="shared" ref="P10:P21" si="4">N10/F10-1</f>
        <v>0.19386405712774391</v>
      </c>
      <c r="Q10" s="115">
        <v>4771</v>
      </c>
      <c r="R10" s="116">
        <f t="shared" ref="R10:R19" si="5">IFERROR(Q10/N10-1,"-")</f>
        <v>5.6933983163491408E-2</v>
      </c>
      <c r="S10" s="116">
        <f t="shared" ref="S10:S20" si="6">IFERROR(Q10/F10-1,"-")</f>
        <v>0.2618354932557525</v>
      </c>
    </row>
    <row r="11" spans="1:20" x14ac:dyDescent="0.25">
      <c r="A11" s="1" t="s">
        <v>74</v>
      </c>
      <c r="B11" s="114" t="s">
        <v>75</v>
      </c>
      <c r="C11" s="115">
        <v>5020</v>
      </c>
      <c r="D11" s="115">
        <v>4872</v>
      </c>
      <c r="E11" s="116">
        <f t="shared" si="0"/>
        <v>-2.9482071713147429E-2</v>
      </c>
      <c r="F11" s="115">
        <v>4520</v>
      </c>
      <c r="G11" s="116">
        <f t="shared" si="2"/>
        <v>-7.2249589490968824E-2</v>
      </c>
      <c r="H11" s="115">
        <v>1664</v>
      </c>
      <c r="I11" s="116">
        <f t="shared" si="2"/>
        <v>-0.63185840707964602</v>
      </c>
      <c r="J11" s="115">
        <v>838</v>
      </c>
      <c r="K11" s="116">
        <v>-0.49639423076923073</v>
      </c>
      <c r="L11" s="115">
        <v>3577</v>
      </c>
      <c r="M11" s="116">
        <f t="shared" si="1"/>
        <v>3.2684964200477324</v>
      </c>
      <c r="N11" s="115">
        <v>4873</v>
      </c>
      <c r="O11" s="116">
        <f t="shared" si="3"/>
        <v>0.36231478892927038</v>
      </c>
      <c r="P11" s="98">
        <f t="shared" si="4"/>
        <v>7.8097345132743357E-2</v>
      </c>
      <c r="Q11" s="115">
        <v>5862</v>
      </c>
      <c r="R11" s="116">
        <f t="shared" si="5"/>
        <v>0.20295505848553264</v>
      </c>
      <c r="S11" s="116">
        <f t="shared" si="6"/>
        <v>0.29690265486725664</v>
      </c>
    </row>
    <row r="12" spans="1:20" x14ac:dyDescent="0.25">
      <c r="A12" s="1" t="s">
        <v>76</v>
      </c>
      <c r="B12" s="114" t="s">
        <v>77</v>
      </c>
      <c r="C12" s="115">
        <v>4650</v>
      </c>
      <c r="D12" s="115">
        <v>3353</v>
      </c>
      <c r="E12" s="116">
        <f t="shared" si="0"/>
        <v>-0.2789247311827957</v>
      </c>
      <c r="F12" s="115">
        <v>3159</v>
      </c>
      <c r="G12" s="116">
        <f t="shared" si="2"/>
        <v>-5.7858634059051561E-2</v>
      </c>
      <c r="H12" s="115">
        <v>0</v>
      </c>
      <c r="I12" s="116">
        <f t="shared" si="2"/>
        <v>-1</v>
      </c>
      <c r="J12" s="115">
        <v>596</v>
      </c>
      <c r="K12" s="116" t="s">
        <v>227</v>
      </c>
      <c r="L12" s="115">
        <v>2979</v>
      </c>
      <c r="M12" s="116">
        <f t="shared" si="1"/>
        <v>3.9983221476510069</v>
      </c>
      <c r="N12" s="115">
        <v>4452</v>
      </c>
      <c r="O12" s="116">
        <f t="shared" si="3"/>
        <v>0.49446122860020147</v>
      </c>
      <c r="P12" s="116">
        <f>N12/F12-1</f>
        <v>0.40930674264007605</v>
      </c>
      <c r="Q12" s="115">
        <v>3875</v>
      </c>
      <c r="R12" s="116">
        <f t="shared" si="5"/>
        <v>-0.12960467205750226</v>
      </c>
      <c r="S12" s="116">
        <f t="shared" si="6"/>
        <v>0.22665400443178219</v>
      </c>
    </row>
    <row r="13" spans="1:20" x14ac:dyDescent="0.25">
      <c r="A13" s="1" t="s">
        <v>78</v>
      </c>
      <c r="B13" s="114" t="s">
        <v>79</v>
      </c>
      <c r="C13" s="115">
        <v>4203</v>
      </c>
      <c r="D13" s="115">
        <v>3447</v>
      </c>
      <c r="E13" s="116">
        <f t="shared" si="0"/>
        <v>-0.17987152034261245</v>
      </c>
      <c r="F13" s="115">
        <v>3368</v>
      </c>
      <c r="G13" s="116">
        <f t="shared" si="2"/>
        <v>-2.2918479837539918E-2</v>
      </c>
      <c r="H13" s="115">
        <v>0</v>
      </c>
      <c r="I13" s="116">
        <f t="shared" si="2"/>
        <v>-1</v>
      </c>
      <c r="J13" s="115">
        <v>1098</v>
      </c>
      <c r="K13" s="116" t="s">
        <v>227</v>
      </c>
      <c r="L13" s="115">
        <v>2392</v>
      </c>
      <c r="M13" s="116">
        <f t="shared" si="1"/>
        <v>1.1785063752276868</v>
      </c>
      <c r="N13" s="115">
        <v>3611</v>
      </c>
      <c r="O13" s="116">
        <f t="shared" si="3"/>
        <v>0.50961538461538458</v>
      </c>
      <c r="P13" s="116">
        <f t="shared" si="4"/>
        <v>7.2149643705463173E-2</v>
      </c>
      <c r="Q13" s="115">
        <v>1870</v>
      </c>
      <c r="R13" s="116">
        <f t="shared" si="5"/>
        <v>-0.48213791193575184</v>
      </c>
      <c r="S13" s="116">
        <f t="shared" si="6"/>
        <v>-0.44477434679334915</v>
      </c>
    </row>
    <row r="14" spans="1:20" x14ac:dyDescent="0.25">
      <c r="A14" s="1" t="s">
        <v>80</v>
      </c>
      <c r="B14" s="114" t="s">
        <v>81</v>
      </c>
      <c r="C14" s="115">
        <v>3891</v>
      </c>
      <c r="D14" s="115">
        <v>3101</v>
      </c>
      <c r="E14" s="116">
        <f t="shared" si="0"/>
        <v>-0.20303263942431249</v>
      </c>
      <c r="F14" s="115">
        <v>3341</v>
      </c>
      <c r="G14" s="116">
        <f t="shared" si="2"/>
        <v>7.7394388906804279E-2</v>
      </c>
      <c r="H14" s="115">
        <v>0</v>
      </c>
      <c r="I14" s="116">
        <f t="shared" si="2"/>
        <v>-1</v>
      </c>
      <c r="J14" s="115">
        <v>1595</v>
      </c>
      <c r="K14" s="116" t="s">
        <v>227</v>
      </c>
      <c r="L14" s="115">
        <v>2523</v>
      </c>
      <c r="M14" s="116">
        <f t="shared" si="1"/>
        <v>0.58181818181818179</v>
      </c>
      <c r="N14" s="115">
        <v>3080</v>
      </c>
      <c r="O14" s="116">
        <f t="shared" si="3"/>
        <v>0.22076892588188657</v>
      </c>
      <c r="P14" s="116">
        <f t="shared" si="4"/>
        <v>-7.8120323256509971E-2</v>
      </c>
      <c r="Q14" s="115">
        <v>2377</v>
      </c>
      <c r="R14" s="116">
        <f t="shared" si="5"/>
        <v>-0.22824675324675325</v>
      </c>
      <c r="S14" s="116">
        <f t="shared" si="6"/>
        <v>-0.288536366357378</v>
      </c>
    </row>
    <row r="15" spans="1:20" x14ac:dyDescent="0.25">
      <c r="A15" s="1" t="s">
        <v>82</v>
      </c>
      <c r="B15" s="114" t="s">
        <v>83</v>
      </c>
      <c r="C15" s="115">
        <v>4516</v>
      </c>
      <c r="D15" s="115">
        <v>3122</v>
      </c>
      <c r="E15" s="116">
        <f t="shared" si="0"/>
        <v>-0.30868024800708593</v>
      </c>
      <c r="F15" s="115">
        <v>3189</v>
      </c>
      <c r="G15" s="116">
        <f t="shared" si="2"/>
        <v>2.1460602178090982E-2</v>
      </c>
      <c r="H15" s="115">
        <v>0</v>
      </c>
      <c r="I15" s="116">
        <f t="shared" si="2"/>
        <v>-1</v>
      </c>
      <c r="J15" s="115">
        <v>1838</v>
      </c>
      <c r="K15" s="116" t="s">
        <v>227</v>
      </c>
      <c r="L15" s="115">
        <v>2342</v>
      </c>
      <c r="M15" s="116">
        <f t="shared" si="1"/>
        <v>0.27421109902067475</v>
      </c>
      <c r="N15" s="115">
        <v>2800</v>
      </c>
      <c r="O15" s="116">
        <f t="shared" si="3"/>
        <v>0.19555935098206656</v>
      </c>
      <c r="P15" s="116">
        <f t="shared" si="4"/>
        <v>-0.12198181248040141</v>
      </c>
      <c r="Q15" s="115">
        <v>2508</v>
      </c>
      <c r="R15" s="116">
        <f t="shared" si="5"/>
        <v>-0.10428571428571431</v>
      </c>
      <c r="S15" s="116">
        <f t="shared" si="6"/>
        <v>-0.21354656632173097</v>
      </c>
    </row>
    <row r="16" spans="1:20" x14ac:dyDescent="0.25">
      <c r="A16" s="1" t="s">
        <v>84</v>
      </c>
      <c r="B16" s="114" t="s">
        <v>85</v>
      </c>
      <c r="C16" s="115">
        <v>4490</v>
      </c>
      <c r="D16" s="115">
        <v>4475</v>
      </c>
      <c r="E16" s="116">
        <f t="shared" si="0"/>
        <v>-3.3407572383074013E-3</v>
      </c>
      <c r="F16" s="115">
        <v>3508</v>
      </c>
      <c r="G16" s="116">
        <f t="shared" si="2"/>
        <v>-0.21608938547486034</v>
      </c>
      <c r="H16" s="115">
        <v>1055</v>
      </c>
      <c r="I16" s="116">
        <f t="shared" si="2"/>
        <v>-0.69925883694412772</v>
      </c>
      <c r="J16" s="115">
        <v>2316</v>
      </c>
      <c r="K16" s="116">
        <v>1.195260663507109</v>
      </c>
      <c r="L16" s="115">
        <v>3343</v>
      </c>
      <c r="M16" s="116">
        <f t="shared" si="1"/>
        <v>0.44343696027633861</v>
      </c>
      <c r="N16" s="115">
        <v>3080</v>
      </c>
      <c r="O16" s="116">
        <f t="shared" si="3"/>
        <v>-7.8671851630272238E-2</v>
      </c>
      <c r="P16" s="98">
        <f t="shared" si="4"/>
        <v>-0.12200684150513108</v>
      </c>
      <c r="Q16" s="115">
        <v>3161</v>
      </c>
      <c r="R16" s="116">
        <f t="shared" si="5"/>
        <v>2.6298701298701266E-2</v>
      </c>
      <c r="S16" s="116">
        <f t="shared" si="6"/>
        <v>-9.8916761687571242E-2</v>
      </c>
    </row>
    <row r="17" spans="1:19" x14ac:dyDescent="0.25">
      <c r="A17" s="1" t="s">
        <v>86</v>
      </c>
      <c r="B17" s="114" t="s">
        <v>87</v>
      </c>
      <c r="C17" s="115">
        <v>4444</v>
      </c>
      <c r="D17" s="115">
        <v>3463</v>
      </c>
      <c r="E17" s="116">
        <f t="shared" si="0"/>
        <v>-0.22074707470747079</v>
      </c>
      <c r="F17" s="115">
        <v>3494</v>
      </c>
      <c r="G17" s="116">
        <f t="shared" si="2"/>
        <v>8.9517759168351585E-3</v>
      </c>
      <c r="H17" s="115">
        <v>220</v>
      </c>
      <c r="I17" s="116">
        <f t="shared" si="2"/>
        <v>-0.9370349170005724</v>
      </c>
      <c r="J17" s="115">
        <v>2289</v>
      </c>
      <c r="K17" s="116">
        <v>9.4045454545454543</v>
      </c>
      <c r="L17" s="115">
        <v>3143</v>
      </c>
      <c r="M17" s="116">
        <f t="shared" si="1"/>
        <v>0.37308868501529058</v>
      </c>
      <c r="N17" s="115">
        <v>3734</v>
      </c>
      <c r="O17" s="116">
        <f t="shared" si="3"/>
        <v>0.18803690741329948</v>
      </c>
      <c r="P17" s="98">
        <f t="shared" si="4"/>
        <v>6.8689181453921E-2</v>
      </c>
      <c r="Q17" s="115">
        <v>3135</v>
      </c>
      <c r="R17" s="116">
        <f t="shared" si="5"/>
        <v>-0.16041778253883232</v>
      </c>
      <c r="S17" s="116">
        <f t="shared" si="6"/>
        <v>-0.10274756725815681</v>
      </c>
    </row>
    <row r="18" spans="1:19" x14ac:dyDescent="0.25">
      <c r="A18" s="1" t="s">
        <v>88</v>
      </c>
      <c r="B18" s="114" t="s">
        <v>89</v>
      </c>
      <c r="C18" s="115">
        <v>4622</v>
      </c>
      <c r="D18" s="115">
        <v>3600</v>
      </c>
      <c r="E18" s="116">
        <f t="shared" si="0"/>
        <v>-0.22111639982691478</v>
      </c>
      <c r="F18" s="115">
        <v>3489</v>
      </c>
      <c r="G18" s="116">
        <f t="shared" si="2"/>
        <v>-3.0833333333333379E-2</v>
      </c>
      <c r="H18" s="115">
        <v>283</v>
      </c>
      <c r="I18" s="116">
        <f t="shared" si="2"/>
        <v>-0.9188879335053024</v>
      </c>
      <c r="J18" s="115">
        <v>3184</v>
      </c>
      <c r="K18" s="116">
        <v>10.250883392226148</v>
      </c>
      <c r="L18" s="115">
        <v>3407</v>
      </c>
      <c r="M18" s="116">
        <f t="shared" si="1"/>
        <v>7.0037688442211143E-2</v>
      </c>
      <c r="N18" s="115">
        <v>4248</v>
      </c>
      <c r="O18" s="116">
        <f t="shared" si="3"/>
        <v>0.24684473143528041</v>
      </c>
      <c r="P18" s="98">
        <f t="shared" si="4"/>
        <v>0.21754084264832341</v>
      </c>
      <c r="Q18" s="115">
        <v>3960</v>
      </c>
      <c r="R18" s="116">
        <f t="shared" si="5"/>
        <v>-6.7796610169491567E-2</v>
      </c>
      <c r="S18" s="116">
        <f t="shared" si="6"/>
        <v>0.13499570077386069</v>
      </c>
    </row>
    <row r="19" spans="1:19" x14ac:dyDescent="0.25">
      <c r="A19" s="1" t="s">
        <v>90</v>
      </c>
      <c r="B19" s="114" t="s">
        <v>91</v>
      </c>
      <c r="C19" s="115">
        <v>4856</v>
      </c>
      <c r="D19" s="115">
        <v>4558</v>
      </c>
      <c r="E19" s="116">
        <f t="shared" si="0"/>
        <v>-6.1367380560131801E-2</v>
      </c>
      <c r="F19" s="115">
        <v>4580</v>
      </c>
      <c r="G19" s="116">
        <f t="shared" si="2"/>
        <v>4.8266783677051173E-3</v>
      </c>
      <c r="H19" s="115">
        <v>452</v>
      </c>
      <c r="I19" s="116">
        <f t="shared" si="2"/>
        <v>-0.90131004366812228</v>
      </c>
      <c r="J19" s="115">
        <v>2997</v>
      </c>
      <c r="K19" s="116">
        <v>5.6305309734513278</v>
      </c>
      <c r="L19" s="115">
        <v>4018</v>
      </c>
      <c r="M19" s="116">
        <f t="shared" si="1"/>
        <v>0.34067400734067399</v>
      </c>
      <c r="N19" s="115">
        <v>4366</v>
      </c>
      <c r="O19" s="116">
        <f t="shared" si="3"/>
        <v>8.661025385764054E-2</v>
      </c>
      <c r="P19" s="98">
        <f t="shared" si="4"/>
        <v>-4.6724890829694332E-2</v>
      </c>
      <c r="Q19" s="115">
        <v>3262</v>
      </c>
      <c r="R19" s="116">
        <f t="shared" si="5"/>
        <v>-0.25286303252404951</v>
      </c>
      <c r="S19" s="116">
        <f t="shared" si="6"/>
        <v>-0.28777292576419211</v>
      </c>
    </row>
    <row r="20" spans="1:19" x14ac:dyDescent="0.25">
      <c r="A20" s="1" t="s">
        <v>92</v>
      </c>
      <c r="B20" s="114" t="s">
        <v>93</v>
      </c>
      <c r="C20" s="115">
        <v>4161</v>
      </c>
      <c r="D20" s="115">
        <v>4538</v>
      </c>
      <c r="E20" s="116">
        <f t="shared" si="0"/>
        <v>9.0603220379716465E-2</v>
      </c>
      <c r="F20" s="115">
        <v>3627</v>
      </c>
      <c r="G20" s="116">
        <f t="shared" si="2"/>
        <v>-0.20074922873512557</v>
      </c>
      <c r="H20" s="115">
        <v>469</v>
      </c>
      <c r="I20" s="116">
        <f t="shared" si="2"/>
        <v>-0.87069203198235456</v>
      </c>
      <c r="J20" s="115">
        <v>2479</v>
      </c>
      <c r="K20" s="116">
        <v>4.2857142857142856</v>
      </c>
      <c r="L20" s="115">
        <v>4675</v>
      </c>
      <c r="M20" s="116">
        <f t="shared" si="1"/>
        <v>0.8858410649455426</v>
      </c>
      <c r="N20" s="115">
        <v>5492</v>
      </c>
      <c r="O20" s="116">
        <f t="shared" si="3"/>
        <v>0.17475935828877009</v>
      </c>
      <c r="P20" s="98">
        <f t="shared" si="4"/>
        <v>0.51419906258615944</v>
      </c>
      <c r="Q20" s="115" t="s">
        <v>227</v>
      </c>
      <c r="R20" s="116" t="str">
        <f>IFERROR(Q20/N20-1,"-")</f>
        <v>-</v>
      </c>
      <c r="S20" s="116" t="str">
        <f t="shared" si="6"/>
        <v>-</v>
      </c>
    </row>
    <row r="21" spans="1:19" ht="15.75" x14ac:dyDescent="0.25">
      <c r="A21" s="1" t="s">
        <v>0</v>
      </c>
      <c r="B21" s="117" t="s">
        <v>30</v>
      </c>
      <c r="C21" s="118">
        <v>54314</v>
      </c>
      <c r="D21" s="118">
        <v>47034</v>
      </c>
      <c r="E21" s="119">
        <f t="shared" si="0"/>
        <v>-0.13403542364767829</v>
      </c>
      <c r="F21" s="118">
        <v>45076</v>
      </c>
      <c r="G21" s="119">
        <f>F21/D21-1</f>
        <v>-4.1629459539907265E-2</v>
      </c>
      <c r="H21" s="118">
        <v>12633</v>
      </c>
      <c r="I21" s="119">
        <f t="shared" si="2"/>
        <v>-0.71973999467565886</v>
      </c>
      <c r="J21" s="118">
        <v>20161</v>
      </c>
      <c r="K21" s="119">
        <v>0.59589962795852136</v>
      </c>
      <c r="L21" s="118">
        <v>37751</v>
      </c>
      <c r="M21" s="119">
        <f t="shared" si="1"/>
        <v>0.87247656366251669</v>
      </c>
      <c r="N21" s="118">
        <v>51166</v>
      </c>
      <c r="O21" s="119">
        <f t="shared" si="3"/>
        <v>0.3553548250377474</v>
      </c>
      <c r="P21" s="119">
        <f t="shared" si="4"/>
        <v>0.13510515573697757</v>
      </c>
      <c r="Q21" s="118">
        <v>39257</v>
      </c>
      <c r="R21" s="119">
        <v>-0.1404956868240137</v>
      </c>
      <c r="S21" s="119">
        <v>-5.2884267412965369E-2</v>
      </c>
    </row>
    <row r="22" spans="1:19" ht="6" customHeight="1" x14ac:dyDescent="0.25"/>
    <row r="23" spans="1:19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25"/>
      <c r="Q23" s="115"/>
      <c r="R23" s="105"/>
      <c r="S23" s="105"/>
    </row>
  </sheetData>
  <mergeCells count="9">
    <mergeCell ref="B4:S4"/>
    <mergeCell ref="C6:S6"/>
    <mergeCell ref="D7:E7"/>
    <mergeCell ref="F7:G7"/>
    <mergeCell ref="H7:I7"/>
    <mergeCell ref="J7:K7"/>
    <mergeCell ref="L7:M7"/>
    <mergeCell ref="N7:P7"/>
    <mergeCell ref="Q7:S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46C1F3B-A878-4520-8C7F-37E7E4D5147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DA1593F-869C-4272-97CB-37A3C1369C8A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customXml/itemProps3.xml><?xml version="1.0" encoding="utf-8"?>
<ds:datastoreItem xmlns:ds="http://schemas.openxmlformats.org/officeDocument/2006/customXml" ds:itemID="{CAD8DF75-FE38-4689-899C-923E5AC87A9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46</vt:i4>
      </vt:variant>
      <vt:variant>
        <vt:lpstr>Rangos con nombre</vt:lpstr>
      </vt:variant>
      <vt:variant>
        <vt:i4>17</vt:i4>
      </vt:variant>
    </vt:vector>
  </HeadingPairs>
  <TitlesOfParts>
    <vt:vector size="63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2024-12-30T13:17:46Z</dcterms:created>
  <dcterms:modified xsi:type="dcterms:W3CDTF">2025-01-02T12:49:48Z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